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12645"/>
  </bookViews>
  <sheets>
    <sheet name="Маршрут №15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s="1"/>
  <c r="L14" i="1" s="1"/>
  <c r="H13" i="1"/>
  <c r="G13" i="1" s="1"/>
  <c r="L13" i="1" s="1"/>
  <c r="E13" i="1"/>
  <c r="D13" i="1"/>
  <c r="E12" i="1"/>
  <c r="D12" i="1"/>
  <c r="I12" i="1" s="1"/>
  <c r="H12" i="1" s="1"/>
  <c r="G12" i="1" s="1"/>
  <c r="L12" i="1" s="1"/>
  <c r="D11" i="1"/>
  <c r="H11" i="1" s="1"/>
  <c r="G11" i="1" s="1"/>
  <c r="D10" i="1"/>
  <c r="E10" i="1" s="1"/>
  <c r="H9" i="1"/>
  <c r="G9" i="1" s="1"/>
  <c r="L9" i="1" s="1"/>
  <c r="E9" i="1"/>
  <c r="D9" i="1"/>
  <c r="E8" i="1"/>
  <c r="D8" i="1"/>
  <c r="K8" i="1" s="1"/>
  <c r="H8" i="1" s="1"/>
  <c r="G8" i="1" s="1"/>
  <c r="L8" i="1" s="1"/>
  <c r="D7" i="1"/>
  <c r="H7" i="1" s="1"/>
  <c r="G7" i="1" s="1"/>
  <c r="D6" i="1"/>
  <c r="E6" i="1" s="1"/>
  <c r="H5" i="1"/>
  <c r="G5" i="1" s="1"/>
  <c r="E5" i="1"/>
  <c r="D5" i="1"/>
  <c r="E4" i="1"/>
  <c r="D4" i="1"/>
  <c r="I4" i="1" s="1"/>
  <c r="H4" i="1" s="1"/>
  <c r="G4" i="1" s="1"/>
  <c r="D3" i="1"/>
  <c r="H3" i="1" s="1"/>
  <c r="G3" i="1" s="1"/>
  <c r="I2" i="1"/>
  <c r="H2" i="1" s="1"/>
  <c r="G2" i="1" s="1"/>
  <c r="E2" i="1"/>
  <c r="L4" i="1" l="1"/>
  <c r="L5" i="1"/>
  <c r="K6" i="1"/>
  <c r="H6" i="1" s="1"/>
  <c r="G6" i="1" s="1"/>
  <c r="L6" i="1" s="1"/>
  <c r="K10" i="1"/>
  <c r="H10" i="1" s="1"/>
  <c r="G10" i="1" s="1"/>
  <c r="L10" i="1" s="1"/>
  <c r="L2" i="1"/>
  <c r="E3" i="1"/>
  <c r="L3" i="1" s="1"/>
  <c r="E7" i="1"/>
  <c r="L7" i="1" s="1"/>
  <c r="E11" i="1"/>
  <c r="L11" i="1" s="1"/>
  <c r="L15" i="1" l="1"/>
  <c r="J15" i="1"/>
  <c r="L16" i="1" s="1"/>
</calcChain>
</file>

<file path=xl/sharedStrings.xml><?xml version="1.0" encoding="utf-8"?>
<sst xmlns="http://schemas.openxmlformats.org/spreadsheetml/2006/main" count="28" uniqueCount="23">
  <si>
    <t>Крымский Вал (север)</t>
  </si>
  <si>
    <t>Подземный переход</t>
  </si>
  <si>
    <t>Крымский Вал</t>
  </si>
  <si>
    <t>Поворот</t>
  </si>
  <si>
    <t>Нерегулируемый переход</t>
  </si>
  <si>
    <t>Крымская набережная (велодорожка)</t>
  </si>
  <si>
    <t>Переход нерегулируемый</t>
  </si>
  <si>
    <t>Велобайк, Якиманка, 2</t>
  </si>
  <si>
    <r>
      <t>∑t</t>
    </r>
    <r>
      <rPr>
        <vertAlign val="subscript"/>
        <sz val="10"/>
        <rFont val="Times New Roman"/>
        <family val="1"/>
        <charset val="204"/>
      </rPr>
      <t>ITV</t>
    </r>
    <r>
      <rPr>
        <sz val="10"/>
        <rFont val="Times New Roman"/>
        <family val="1"/>
        <charset val="204"/>
      </rPr>
      <t>, мин</t>
    </r>
  </si>
  <si>
    <r>
      <t>∑t</t>
    </r>
    <r>
      <rPr>
        <vertAlign val="subscript"/>
        <sz val="10"/>
        <rFont val="Times New Roman"/>
        <family val="1"/>
        <charset val="204"/>
      </rPr>
      <t>FV</t>
    </r>
    <r>
      <rPr>
        <sz val="10"/>
        <rFont val="Times New Roman"/>
        <family val="1"/>
        <charset val="204"/>
      </rPr>
      <t>, мин</t>
    </r>
  </si>
  <si>
    <r>
      <t>k</t>
    </r>
    <r>
      <rPr>
        <vertAlign val="subscript"/>
        <sz val="10"/>
        <rFont val="Times New Roman"/>
        <family val="1"/>
        <charset val="204"/>
      </rPr>
      <t>а</t>
    </r>
  </si>
  <si>
    <t>№</t>
  </si>
  <si>
    <t>Участок</t>
  </si>
  <si>
    <t>L, м</t>
  </si>
  <si>
    <t>∆L, м</t>
  </si>
  <si>
    <r>
      <t>t</t>
    </r>
    <r>
      <rPr>
        <vertAlign val="subscript"/>
        <sz val="10"/>
        <rFont val="Times New Roman"/>
        <family val="1"/>
        <charset val="204"/>
      </rPr>
      <t>ITV</t>
    </r>
    <r>
      <rPr>
        <sz val="10"/>
        <rFont val="Times New Roman"/>
        <family val="1"/>
        <charset val="204"/>
      </rPr>
      <t>, с</t>
    </r>
  </si>
  <si>
    <r>
      <t>V</t>
    </r>
    <r>
      <rPr>
        <vertAlign val="subscript"/>
        <sz val="10"/>
        <rFont val="Times New Roman"/>
        <family val="1"/>
        <charset val="204"/>
      </rPr>
      <t>ITV</t>
    </r>
  </si>
  <si>
    <r>
      <t>∆t</t>
    </r>
    <r>
      <rPr>
        <vertAlign val="subscript"/>
        <sz val="10"/>
        <rFont val="Times New Roman"/>
        <family val="1"/>
        <charset val="204"/>
      </rPr>
      <t>V</t>
    </r>
  </si>
  <si>
    <t>τ</t>
  </si>
  <si>
    <t>d</t>
  </si>
  <si>
    <t>Ширина тротуара</t>
  </si>
  <si>
    <t>f</t>
  </si>
  <si>
    <r>
      <t>t</t>
    </r>
    <r>
      <rPr>
        <vertAlign val="subscript"/>
        <sz val="10"/>
        <rFont val="Times New Roman"/>
        <family val="1"/>
        <charset val="204"/>
      </rPr>
      <t>FV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</si>
</sst>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sqref="A1:L1"/>
    </sheetView>
  </sheetViews>
  <sheetFormatPr defaultRowHeight="15" x14ac:dyDescent="0.25"/>
  <cols>
    <col min="2" max="2" width="16.28515625" customWidth="1"/>
  </cols>
  <sheetData>
    <row r="1" spans="1:12" ht="26.25" x14ac:dyDescent="0.25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2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7" t="s">
        <v>22</v>
      </c>
    </row>
    <row r="2" spans="1:12" ht="25.5" x14ac:dyDescent="0.25">
      <c r="A2" s="1">
        <v>1</v>
      </c>
      <c r="B2" s="2" t="s">
        <v>0</v>
      </c>
      <c r="C2" s="1">
        <v>44</v>
      </c>
      <c r="D2" s="1">
        <v>44</v>
      </c>
      <c r="E2" s="1">
        <f>3.6*D2/F2</f>
        <v>6.3360000000000003</v>
      </c>
      <c r="F2" s="1">
        <v>25</v>
      </c>
      <c r="G2" s="1">
        <f>H2*D2/1000</f>
        <v>13.707900000000002</v>
      </c>
      <c r="H2" s="1">
        <f>45.693*I2</f>
        <v>311.54318181818184</v>
      </c>
      <c r="I2" s="1">
        <f>9/D2/J2*100</f>
        <v>6.8181818181818192</v>
      </c>
      <c r="J2" s="1">
        <v>3</v>
      </c>
      <c r="K2" s="1"/>
      <c r="L2" s="3">
        <f>E2+G2</f>
        <v>20.043900000000001</v>
      </c>
    </row>
    <row r="3" spans="1:12" ht="25.5" x14ac:dyDescent="0.25">
      <c r="A3" s="1">
        <v>2</v>
      </c>
      <c r="B3" s="2" t="s">
        <v>1</v>
      </c>
      <c r="C3" s="1">
        <v>96</v>
      </c>
      <c r="D3" s="1">
        <f t="shared" ref="D3:D14" si="0">C3-C2</f>
        <v>52</v>
      </c>
      <c r="E3" s="1">
        <f>3.6*D3/F3</f>
        <v>7.4880000000000004</v>
      </c>
      <c r="F3" s="1">
        <v>25</v>
      </c>
      <c r="G3" s="1">
        <f>H3</f>
        <v>62.440000000000005</v>
      </c>
      <c r="H3" s="1">
        <f>40/2+3.6*D3/5+5</f>
        <v>62.440000000000005</v>
      </c>
      <c r="I3" s="1"/>
      <c r="J3" s="1"/>
      <c r="K3" s="1"/>
      <c r="L3" s="3">
        <f>E3+G3</f>
        <v>69.928000000000011</v>
      </c>
    </row>
    <row r="4" spans="1:12" x14ac:dyDescent="0.25">
      <c r="A4" s="1">
        <v>3</v>
      </c>
      <c r="B4" s="2" t="s">
        <v>2</v>
      </c>
      <c r="C4" s="1">
        <v>124</v>
      </c>
      <c r="D4" s="1">
        <f t="shared" si="0"/>
        <v>28</v>
      </c>
      <c r="E4" s="1">
        <f t="shared" ref="E4:E14" si="1">3.6*D4/F4</f>
        <v>4.032</v>
      </c>
      <c r="F4" s="1">
        <v>25</v>
      </c>
      <c r="G4" s="1">
        <f>H4*D4/1000</f>
        <v>13.707900000000002</v>
      </c>
      <c r="H4" s="1">
        <f>45.693*I4</f>
        <v>489.56785714285718</v>
      </c>
      <c r="I4" s="1">
        <f>9/D4/J4*100</f>
        <v>10.714285714285715</v>
      </c>
      <c r="J4" s="1">
        <v>3</v>
      </c>
      <c r="K4" s="1"/>
      <c r="L4" s="3">
        <f>E4+G4</f>
        <v>17.739900000000002</v>
      </c>
    </row>
    <row r="5" spans="1:12" x14ac:dyDescent="0.25">
      <c r="A5" s="1">
        <v>4</v>
      </c>
      <c r="B5" s="2" t="s">
        <v>3</v>
      </c>
      <c r="C5" s="1">
        <v>128</v>
      </c>
      <c r="D5" s="1">
        <f t="shared" si="0"/>
        <v>4</v>
      </c>
      <c r="E5" s="1">
        <f t="shared" si="1"/>
        <v>0.57600000000000007</v>
      </c>
      <c r="F5" s="1">
        <v>25</v>
      </c>
      <c r="G5" s="1">
        <f>H5</f>
        <v>5</v>
      </c>
      <c r="H5" s="1">
        <f>5</f>
        <v>5</v>
      </c>
      <c r="I5" s="1"/>
      <c r="J5" s="1"/>
      <c r="K5" s="1"/>
      <c r="L5" s="3">
        <f>E5+G5</f>
        <v>5.5760000000000005</v>
      </c>
    </row>
    <row r="6" spans="1:12" x14ac:dyDescent="0.25">
      <c r="A6" s="1">
        <v>5</v>
      </c>
      <c r="B6" s="2" t="s">
        <v>2</v>
      </c>
      <c r="C6" s="1">
        <v>163</v>
      </c>
      <c r="D6" s="1">
        <f t="shared" si="0"/>
        <v>35</v>
      </c>
      <c r="E6" s="1">
        <f t="shared" si="1"/>
        <v>5.04</v>
      </c>
      <c r="F6" s="1">
        <v>25</v>
      </c>
      <c r="G6" s="1">
        <f>H6*D6/1000</f>
        <v>1.7948</v>
      </c>
      <c r="H6" s="1">
        <f>2.2435*K6</f>
        <v>51.28</v>
      </c>
      <c r="I6" s="1"/>
      <c r="J6" s="1"/>
      <c r="K6" s="1">
        <f>8/D6*100</f>
        <v>22.857142857142858</v>
      </c>
      <c r="L6" s="3">
        <f t="shared" ref="L6:L12" si="2">G6+E6</f>
        <v>6.8347999999999995</v>
      </c>
    </row>
    <row r="7" spans="1:12" ht="25.5" x14ac:dyDescent="0.25">
      <c r="A7" s="1">
        <v>6</v>
      </c>
      <c r="B7" s="2" t="s">
        <v>4</v>
      </c>
      <c r="C7" s="1">
        <v>167</v>
      </c>
      <c r="D7" s="1">
        <f t="shared" si="0"/>
        <v>4</v>
      </c>
      <c r="E7" s="1">
        <f t="shared" si="1"/>
        <v>0.57600000000000007</v>
      </c>
      <c r="F7" s="1">
        <v>25</v>
      </c>
      <c r="G7" s="1">
        <f>H7</f>
        <v>12.879999999999999</v>
      </c>
      <c r="H7" s="1">
        <f>(5+3.6*D7/5+5)</f>
        <v>12.879999999999999</v>
      </c>
      <c r="I7" s="1"/>
      <c r="J7" s="1"/>
      <c r="K7" s="1"/>
      <c r="L7" s="3">
        <f t="shared" si="2"/>
        <v>13.456</v>
      </c>
    </row>
    <row r="8" spans="1:12" x14ac:dyDescent="0.25">
      <c r="A8" s="1">
        <v>7</v>
      </c>
      <c r="B8" s="2" t="s">
        <v>2</v>
      </c>
      <c r="C8" s="1">
        <v>277</v>
      </c>
      <c r="D8" s="1">
        <f t="shared" si="0"/>
        <v>110</v>
      </c>
      <c r="E8" s="1">
        <f t="shared" si="1"/>
        <v>15.84</v>
      </c>
      <c r="F8" s="1">
        <v>25</v>
      </c>
      <c r="G8" s="1">
        <f>H8*D8/1000</f>
        <v>1.7948</v>
      </c>
      <c r="H8" s="1">
        <f>2.2435*K8</f>
        <v>16.316363636363636</v>
      </c>
      <c r="I8" s="1"/>
      <c r="J8" s="1"/>
      <c r="K8" s="1">
        <f>8/D8*100</f>
        <v>7.2727272727272725</v>
      </c>
      <c r="L8" s="3">
        <f t="shared" si="2"/>
        <v>17.634799999999998</v>
      </c>
    </row>
    <row r="9" spans="1:12" ht="25.5" x14ac:dyDescent="0.25">
      <c r="A9" s="1">
        <v>8</v>
      </c>
      <c r="B9" s="2" t="s">
        <v>4</v>
      </c>
      <c r="C9" s="1">
        <v>282</v>
      </c>
      <c r="D9" s="1">
        <f t="shared" si="0"/>
        <v>5</v>
      </c>
      <c r="E9" s="1">
        <f t="shared" si="1"/>
        <v>0.72</v>
      </c>
      <c r="F9" s="1">
        <v>25</v>
      </c>
      <c r="G9" s="1">
        <f>H9</f>
        <v>13.6</v>
      </c>
      <c r="H9" s="1">
        <f>(5+3.6*D9/5+5)</f>
        <v>13.6</v>
      </c>
      <c r="I9" s="1"/>
      <c r="J9" s="1"/>
      <c r="K9" s="1"/>
      <c r="L9" s="3">
        <f t="shared" si="2"/>
        <v>14.32</v>
      </c>
    </row>
    <row r="10" spans="1:12" x14ac:dyDescent="0.25">
      <c r="A10" s="1">
        <v>9</v>
      </c>
      <c r="B10" s="2" t="s">
        <v>2</v>
      </c>
      <c r="C10" s="1">
        <v>347</v>
      </c>
      <c r="D10" s="1">
        <f t="shared" si="0"/>
        <v>65</v>
      </c>
      <c r="E10" s="1">
        <f t="shared" si="1"/>
        <v>9.36</v>
      </c>
      <c r="F10" s="1">
        <v>25</v>
      </c>
      <c r="G10" s="1">
        <f>H10*D10/1000</f>
        <v>1.7948000000000002</v>
      </c>
      <c r="H10" s="1">
        <f>2.2435*K10</f>
        <v>27.612307692307695</v>
      </c>
      <c r="I10" s="1"/>
      <c r="J10" s="1"/>
      <c r="K10" s="1">
        <f>8/D10*100</f>
        <v>12.307692307692308</v>
      </c>
      <c r="L10" s="3">
        <f t="shared" si="2"/>
        <v>11.1548</v>
      </c>
    </row>
    <row r="11" spans="1:12" ht="25.5" x14ac:dyDescent="0.25">
      <c r="A11" s="1">
        <v>10</v>
      </c>
      <c r="B11" s="2" t="s">
        <v>4</v>
      </c>
      <c r="C11" s="1">
        <v>352</v>
      </c>
      <c r="D11" s="1">
        <f t="shared" si="0"/>
        <v>5</v>
      </c>
      <c r="E11" s="1">
        <f t="shared" si="1"/>
        <v>0.72</v>
      </c>
      <c r="F11" s="1">
        <v>25</v>
      </c>
      <c r="G11" s="1">
        <f>H11</f>
        <v>13.6</v>
      </c>
      <c r="H11" s="1">
        <f>(5+3.6*D11/5+5)</f>
        <v>13.6</v>
      </c>
      <c r="I11" s="1"/>
      <c r="J11" s="1"/>
      <c r="K11" s="1"/>
      <c r="L11" s="3">
        <f t="shared" si="2"/>
        <v>14.32</v>
      </c>
    </row>
    <row r="12" spans="1:12" ht="38.25" x14ac:dyDescent="0.25">
      <c r="A12" s="1">
        <v>11</v>
      </c>
      <c r="B12" s="2" t="s">
        <v>5</v>
      </c>
      <c r="C12" s="1">
        <v>1190</v>
      </c>
      <c r="D12" s="1">
        <f t="shared" si="0"/>
        <v>838</v>
      </c>
      <c r="E12" s="1">
        <f t="shared" si="1"/>
        <v>120.67200000000001</v>
      </c>
      <c r="F12" s="1">
        <v>25</v>
      </c>
      <c r="G12" s="1">
        <f>H12*D12/1000</f>
        <v>7.6155000000000008</v>
      </c>
      <c r="H12" s="1">
        <f>45.693*I12</f>
        <v>9.0877088305489266</v>
      </c>
      <c r="I12" s="1">
        <f>5/D12/J12*100</f>
        <v>0.19888623707239461</v>
      </c>
      <c r="J12" s="1">
        <v>3</v>
      </c>
      <c r="K12" s="1"/>
      <c r="L12" s="3">
        <f t="shared" si="2"/>
        <v>128.28750000000002</v>
      </c>
    </row>
    <row r="13" spans="1:12" ht="25.5" x14ac:dyDescent="0.25">
      <c r="A13" s="1">
        <v>12</v>
      </c>
      <c r="B13" s="2" t="s">
        <v>6</v>
      </c>
      <c r="C13" s="1">
        <v>1200</v>
      </c>
      <c r="D13" s="1">
        <f t="shared" si="0"/>
        <v>10</v>
      </c>
      <c r="E13" s="1">
        <f>3.6*D13/F13</f>
        <v>1.44</v>
      </c>
      <c r="F13" s="1">
        <v>25</v>
      </c>
      <c r="G13" s="1">
        <f>H13</f>
        <v>17.2</v>
      </c>
      <c r="H13" s="1">
        <f>5+(3.6*D13/5)+5</f>
        <v>17.2</v>
      </c>
      <c r="I13" s="1"/>
      <c r="J13" s="1"/>
      <c r="K13" s="1"/>
      <c r="L13" s="3">
        <f>G13+E13</f>
        <v>18.64</v>
      </c>
    </row>
    <row r="14" spans="1:12" ht="26.25" x14ac:dyDescent="0.25">
      <c r="A14" s="1">
        <v>13</v>
      </c>
      <c r="B14" s="4" t="s">
        <v>7</v>
      </c>
      <c r="C14" s="1">
        <v>1205</v>
      </c>
      <c r="D14" s="1">
        <f t="shared" si="0"/>
        <v>5</v>
      </c>
      <c r="E14" s="1">
        <f t="shared" si="1"/>
        <v>0.72</v>
      </c>
      <c r="F14" s="1">
        <v>25</v>
      </c>
      <c r="G14" s="5">
        <v>25</v>
      </c>
      <c r="H14" s="5"/>
      <c r="I14" s="5"/>
      <c r="J14" s="5"/>
      <c r="K14" s="5"/>
      <c r="L14" s="3">
        <f>G14+E14</f>
        <v>25.72</v>
      </c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7" t="s">
        <v>8</v>
      </c>
      <c r="J15" s="8">
        <f>SUM(E2:E14)/60</f>
        <v>2.8920000000000003</v>
      </c>
      <c r="K15" s="7" t="s">
        <v>9</v>
      </c>
      <c r="L15" s="8">
        <f>SUM(L2:L14)/60</f>
        <v>6.0609283333333339</v>
      </c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9"/>
      <c r="J16" s="9"/>
      <c r="K16" s="7" t="s">
        <v>10</v>
      </c>
      <c r="L16" s="10">
        <f>J15/L15</f>
        <v>0.4771546273026932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№157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2018-10-10T08:52:33Z</dcterms:modified>
</cp:coreProperties>
</file>