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8_{CDA52A49-001D-4D4B-9FCA-A2BF90B6A27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6" i="1" l="1"/>
  <c r="E66" i="1" s="1"/>
  <c r="L66" i="1" s="1"/>
  <c r="D65" i="1"/>
  <c r="H64" i="1"/>
  <c r="G64" i="1" s="1"/>
  <c r="D64" i="1"/>
  <c r="E64" i="1" s="1"/>
  <c r="D63" i="1"/>
  <c r="K63" i="1" s="1"/>
  <c r="H63" i="1" s="1"/>
  <c r="G63" i="1" s="1"/>
  <c r="D62" i="1"/>
  <c r="D61" i="1"/>
  <c r="E61" i="1" s="1"/>
  <c r="E60" i="1"/>
  <c r="D60" i="1"/>
  <c r="H60" i="1" s="1"/>
  <c r="G60" i="1" s="1"/>
  <c r="L60" i="1" s="1"/>
  <c r="E59" i="1"/>
  <c r="D59" i="1"/>
  <c r="K59" i="1" s="1"/>
  <c r="H59" i="1" s="1"/>
  <c r="G59" i="1" s="1"/>
  <c r="H58" i="1"/>
  <c r="G58" i="1" s="1"/>
  <c r="L58" i="1" s="1"/>
  <c r="D58" i="1"/>
  <c r="E58" i="1" s="1"/>
  <c r="D57" i="1"/>
  <c r="E57" i="1" s="1"/>
  <c r="H56" i="1"/>
  <c r="G56" i="1" s="1"/>
  <c r="D56" i="1"/>
  <c r="E56" i="1" s="1"/>
  <c r="D55" i="1"/>
  <c r="K55" i="1" s="1"/>
  <c r="H55" i="1" s="1"/>
  <c r="G55" i="1" s="1"/>
  <c r="D54" i="1"/>
  <c r="D53" i="1"/>
  <c r="E53" i="1" s="1"/>
  <c r="E52" i="1"/>
  <c r="D52" i="1"/>
  <c r="H52" i="1" s="1"/>
  <c r="G52" i="1" s="1"/>
  <c r="E51" i="1"/>
  <c r="D51" i="1"/>
  <c r="K51" i="1" s="1"/>
  <c r="H51" i="1" s="1"/>
  <c r="G51" i="1" s="1"/>
  <c r="D50" i="1"/>
  <c r="H49" i="1"/>
  <c r="G49" i="1" s="1"/>
  <c r="E49" i="1"/>
  <c r="D49" i="1"/>
  <c r="E48" i="1"/>
  <c r="D48" i="1"/>
  <c r="I48" i="1" s="1"/>
  <c r="H48" i="1" s="1"/>
  <c r="G48" i="1" s="1"/>
  <c r="D47" i="1"/>
  <c r="D46" i="1"/>
  <c r="E46" i="1" s="1"/>
  <c r="D41" i="1"/>
  <c r="E41" i="1" s="1"/>
  <c r="L41" i="1" s="1"/>
  <c r="D40" i="1"/>
  <c r="E40" i="1" s="1"/>
  <c r="D39" i="1"/>
  <c r="E39" i="1" s="1"/>
  <c r="D38" i="1"/>
  <c r="I38" i="1" s="1"/>
  <c r="H38" i="1" s="1"/>
  <c r="G38" i="1" s="1"/>
  <c r="D37" i="1"/>
  <c r="H36" i="1"/>
  <c r="G36" i="1" s="1"/>
  <c r="D36" i="1"/>
  <c r="E36" i="1" s="1"/>
  <c r="D35" i="1"/>
  <c r="K35" i="1" s="1"/>
  <c r="H35" i="1" s="1"/>
  <c r="G35" i="1" s="1"/>
  <c r="D34" i="1"/>
  <c r="D33" i="1"/>
  <c r="H32" i="1"/>
  <c r="G32" i="1" s="1"/>
  <c r="E32" i="1"/>
  <c r="D32" i="1"/>
  <c r="D31" i="1"/>
  <c r="D30" i="1"/>
  <c r="E30" i="1" s="1"/>
  <c r="D24" i="1"/>
  <c r="E24" i="1" s="1"/>
  <c r="L24" i="1" s="1"/>
  <c r="E23" i="1"/>
  <c r="D23" i="1"/>
  <c r="H23" i="1" s="1"/>
  <c r="G23" i="1" s="1"/>
  <c r="E22" i="1"/>
  <c r="D22" i="1"/>
  <c r="I22" i="1" s="1"/>
  <c r="H22" i="1" s="1"/>
  <c r="G22" i="1" s="1"/>
  <c r="D21" i="1"/>
  <c r="D20" i="1"/>
  <c r="E20" i="1" s="1"/>
  <c r="H19" i="1"/>
  <c r="G19" i="1" s="1"/>
  <c r="D19" i="1"/>
  <c r="E19" i="1" s="1"/>
  <c r="D18" i="1"/>
  <c r="E18" i="1" s="1"/>
  <c r="D13" i="1"/>
  <c r="E13" i="1" s="1"/>
  <c r="L13" i="1" s="1"/>
  <c r="E12" i="1"/>
  <c r="D12" i="1"/>
  <c r="H12" i="1" s="1"/>
  <c r="G12" i="1" s="1"/>
  <c r="H11" i="1"/>
  <c r="G11" i="1" s="1"/>
  <c r="L11" i="1" s="1"/>
  <c r="D11" i="1"/>
  <c r="E11" i="1" s="1"/>
  <c r="E10" i="1"/>
  <c r="D10" i="1"/>
  <c r="H10" i="1" s="1"/>
  <c r="G10" i="1" s="1"/>
  <c r="L10" i="1" s="1"/>
  <c r="E9" i="1"/>
  <c r="D9" i="1"/>
  <c r="I9" i="1" s="1"/>
  <c r="H9" i="1" s="1"/>
  <c r="G9" i="1" s="1"/>
  <c r="D8" i="1"/>
  <c r="D7" i="1"/>
  <c r="E7" i="1" s="1"/>
  <c r="D6" i="1"/>
  <c r="E6" i="1" s="1"/>
  <c r="H5" i="1"/>
  <c r="G5" i="1"/>
  <c r="L5" i="1" s="1"/>
  <c r="D5" i="1"/>
  <c r="E5" i="1" s="1"/>
  <c r="D4" i="1"/>
  <c r="E4" i="1" s="1"/>
  <c r="D3" i="1"/>
  <c r="I3" i="1" s="1"/>
  <c r="H3" i="1" s="1"/>
  <c r="G3" i="1" s="1"/>
  <c r="H4" i="1" l="1"/>
  <c r="G4" i="1" s="1"/>
  <c r="L4" i="1" s="1"/>
  <c r="H6" i="1"/>
  <c r="G6" i="1" s="1"/>
  <c r="L19" i="1"/>
  <c r="L36" i="1"/>
  <c r="H39" i="1"/>
  <c r="G39" i="1" s="1"/>
  <c r="L56" i="1"/>
  <c r="E3" i="1"/>
  <c r="L3" i="1" s="1"/>
  <c r="L9" i="1"/>
  <c r="L22" i="1"/>
  <c r="E35" i="1"/>
  <c r="L35" i="1" s="1"/>
  <c r="E38" i="1"/>
  <c r="L38" i="1" s="1"/>
  <c r="L48" i="1"/>
  <c r="L51" i="1"/>
  <c r="E55" i="1"/>
  <c r="L55" i="1" s="1"/>
  <c r="L59" i="1"/>
  <c r="E63" i="1"/>
  <c r="L63" i="1" s="1"/>
  <c r="I7" i="1"/>
  <c r="H7" i="1" s="1"/>
  <c r="G7" i="1" s="1"/>
  <c r="L7" i="1" s="1"/>
  <c r="H21" i="1"/>
  <c r="G21" i="1" s="1"/>
  <c r="E21" i="1"/>
  <c r="J25" i="1" s="1"/>
  <c r="H31" i="1"/>
  <c r="G31" i="1" s="1"/>
  <c r="E31" i="1"/>
  <c r="L6" i="1"/>
  <c r="H8" i="1"/>
  <c r="G8" i="1" s="1"/>
  <c r="E8" i="1"/>
  <c r="L12" i="1"/>
  <c r="I18" i="1"/>
  <c r="H18" i="1" s="1"/>
  <c r="G18" i="1" s="1"/>
  <c r="L18" i="1" s="1"/>
  <c r="E33" i="1"/>
  <c r="K33" i="1"/>
  <c r="H33" i="1" s="1"/>
  <c r="G33" i="1" s="1"/>
  <c r="H47" i="1"/>
  <c r="G47" i="1" s="1"/>
  <c r="E47" i="1"/>
  <c r="H50" i="1"/>
  <c r="G50" i="1" s="1"/>
  <c r="E50" i="1"/>
  <c r="K53" i="1"/>
  <c r="H53" i="1" s="1"/>
  <c r="G53" i="1" s="1"/>
  <c r="L53" i="1" s="1"/>
  <c r="H62" i="1"/>
  <c r="G62" i="1" s="1"/>
  <c r="E62" i="1"/>
  <c r="H65" i="1"/>
  <c r="G65" i="1" s="1"/>
  <c r="E65" i="1"/>
  <c r="I20" i="1"/>
  <c r="H20" i="1" s="1"/>
  <c r="G20" i="1" s="1"/>
  <c r="L20" i="1" s="1"/>
  <c r="L23" i="1"/>
  <c r="I30" i="1"/>
  <c r="H30" i="1" s="1"/>
  <c r="G30" i="1" s="1"/>
  <c r="L30" i="1" s="1"/>
  <c r="L32" i="1"/>
  <c r="H34" i="1"/>
  <c r="G34" i="1" s="1"/>
  <c r="L34" i="1" s="1"/>
  <c r="E34" i="1"/>
  <c r="H37" i="1"/>
  <c r="G37" i="1" s="1"/>
  <c r="L37" i="1" s="1"/>
  <c r="E37" i="1"/>
  <c r="L39" i="1"/>
  <c r="I40" i="1"/>
  <c r="H40" i="1" s="1"/>
  <c r="G40" i="1" s="1"/>
  <c r="L40" i="1" s="1"/>
  <c r="I46" i="1"/>
  <c r="H46" i="1" s="1"/>
  <c r="G46" i="1" s="1"/>
  <c r="L46" i="1" s="1"/>
  <c r="L49" i="1"/>
  <c r="L52" i="1"/>
  <c r="H54" i="1"/>
  <c r="G54" i="1" s="1"/>
  <c r="E54" i="1"/>
  <c r="J67" i="1" s="1"/>
  <c r="K57" i="1"/>
  <c r="H57" i="1" s="1"/>
  <c r="G57" i="1" s="1"/>
  <c r="L57" i="1" s="1"/>
  <c r="K61" i="1"/>
  <c r="H61" i="1" s="1"/>
  <c r="G61" i="1" s="1"/>
  <c r="L61" i="1" s="1"/>
  <c r="L64" i="1"/>
  <c r="L50" i="1" l="1"/>
  <c r="L47" i="1"/>
  <c r="J42" i="1"/>
  <c r="J14" i="1"/>
  <c r="L31" i="1"/>
  <c r="L21" i="1"/>
  <c r="L54" i="1"/>
  <c r="L65" i="1"/>
  <c r="L62" i="1"/>
  <c r="L33" i="1"/>
  <c r="L42" i="1" s="1"/>
  <c r="L43" i="1" s="1"/>
  <c r="L25" i="1"/>
  <c r="L26" i="1" s="1"/>
  <c r="L8" i="1"/>
  <c r="L14" i="1" s="1"/>
  <c r="L15" i="1" l="1"/>
  <c r="L67" i="1"/>
  <c r="L68" i="1" s="1"/>
</calcChain>
</file>

<file path=xl/sharedStrings.xml><?xml version="1.0" encoding="utf-8"?>
<sst xmlns="http://schemas.openxmlformats.org/spreadsheetml/2006/main" count="113" uniqueCount="36">
  <si>
    <t>Велотерминал №9</t>
  </si>
  <si>
    <t>№</t>
  </si>
  <si>
    <t>Участок</t>
  </si>
  <si>
    <t>L, м</t>
  </si>
  <si>
    <t>∆L, м</t>
  </si>
  <si>
    <r>
      <t>t</t>
    </r>
    <r>
      <rPr>
        <vertAlign val="subscript"/>
        <sz val="10"/>
        <rFont val="Times New Roman"/>
        <family val="1"/>
        <charset val="204"/>
      </rPr>
      <t>ITV</t>
    </r>
    <r>
      <rPr>
        <sz val="10"/>
        <rFont val="Times New Roman"/>
        <family val="1"/>
        <charset val="204"/>
      </rPr>
      <t>, с</t>
    </r>
  </si>
  <si>
    <r>
      <t>V</t>
    </r>
    <r>
      <rPr>
        <vertAlign val="subscript"/>
        <sz val="10"/>
        <rFont val="Times New Roman"/>
        <family val="1"/>
        <charset val="204"/>
      </rPr>
      <t>ITV</t>
    </r>
  </si>
  <si>
    <r>
      <t>∆t</t>
    </r>
    <r>
      <rPr>
        <vertAlign val="subscript"/>
        <sz val="10"/>
        <rFont val="Times New Roman"/>
        <family val="1"/>
        <charset val="204"/>
      </rPr>
      <t>V</t>
    </r>
  </si>
  <si>
    <t>τ</t>
  </si>
  <si>
    <t>d</t>
  </si>
  <si>
    <t>Ширина тротуара</t>
  </si>
  <si>
    <t>f</t>
  </si>
  <si>
    <r>
      <t>t</t>
    </r>
    <r>
      <rPr>
        <vertAlign val="subscript"/>
        <sz val="10"/>
        <rFont val="Times New Roman"/>
        <family val="1"/>
        <charset val="204"/>
      </rPr>
      <t>FV</t>
    </r>
  </si>
  <si>
    <t>Тверской бульвар (север)</t>
  </si>
  <si>
    <t>Переход светофорный</t>
  </si>
  <si>
    <t>Поворот</t>
  </si>
  <si>
    <t>Тверской бульвар (велополоса)</t>
  </si>
  <si>
    <t>Велобайк №10</t>
  </si>
  <si>
    <r>
      <t>∑t</t>
    </r>
    <r>
      <rPr>
        <vertAlign val="subscript"/>
        <sz val="10"/>
        <rFont val="Times New Roman"/>
        <family val="1"/>
        <charset val="204"/>
      </rPr>
      <t>ITV</t>
    </r>
    <r>
      <rPr>
        <sz val="10"/>
        <rFont val="Times New Roman"/>
        <family val="1"/>
        <charset val="204"/>
      </rPr>
      <t>, мин</t>
    </r>
  </si>
  <si>
    <r>
      <t>∑t</t>
    </r>
    <r>
      <rPr>
        <vertAlign val="subscript"/>
        <sz val="10"/>
        <rFont val="Times New Roman"/>
        <family val="1"/>
        <charset val="204"/>
      </rPr>
      <t>FV</t>
    </r>
    <r>
      <rPr>
        <sz val="10"/>
        <rFont val="Times New Roman"/>
        <family val="1"/>
        <charset val="204"/>
      </rPr>
      <t>, мин</t>
    </r>
  </si>
  <si>
    <r>
      <t>k</t>
    </r>
    <r>
      <rPr>
        <vertAlign val="subscript"/>
        <sz val="10"/>
        <rFont val="Times New Roman"/>
        <family val="1"/>
        <charset val="204"/>
      </rPr>
      <t>а</t>
    </r>
  </si>
  <si>
    <t>Тверской бульвар (юг)</t>
  </si>
  <si>
    <t>Лестница</t>
  </si>
  <si>
    <t xml:space="preserve">Тверской бульвар </t>
  </si>
  <si>
    <t>Нерегулируемый переход</t>
  </si>
  <si>
    <t>Велобайк №8</t>
  </si>
  <si>
    <t>Тверской бульвар (восток)</t>
  </si>
  <si>
    <t>Тверская улица</t>
  </si>
  <si>
    <t>Тверская улица (тротуар)</t>
  </si>
  <si>
    <t>Подземный переход</t>
  </si>
  <si>
    <t>Велобайк №29</t>
  </si>
  <si>
    <t>Тверской бульвар (запад)</t>
  </si>
  <si>
    <t>Сытинский переулок</t>
  </si>
  <si>
    <t>Большой Палашевский переулок</t>
  </si>
  <si>
    <t>Трехпрудный переулок</t>
  </si>
  <si>
    <t>Велобайк №44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</si>
</sst>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2" xfId="0" applyFont="1" applyBorder="1" applyAlignment="1">
      <alignment wrapText="1"/>
    </xf>
    <xf numFmtId="164" fontId="4" fillId="0" borderId="2" xfId="0" applyNumberFormat="1" applyFont="1" applyBorder="1" applyAlignment="1">
      <alignment wrapText="1"/>
    </xf>
    <xf numFmtId="2" fontId="4" fillId="0" borderId="2" xfId="0" applyNumberFormat="1" applyFont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8"/>
  <sheetViews>
    <sheetView tabSelected="1" topLeftCell="A52" workbookViewId="0">
      <selection activeCell="D23" sqref="D23"/>
    </sheetView>
  </sheetViews>
  <sheetFormatPr defaultRowHeight="15" x14ac:dyDescent="0.25"/>
  <sheetData>
    <row r="1" spans="1:12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6.2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3" t="s">
        <v>12</v>
      </c>
    </row>
    <row r="3" spans="1:12" ht="39" x14ac:dyDescent="0.25">
      <c r="A3" s="4">
        <v>1</v>
      </c>
      <c r="B3" s="5" t="s">
        <v>13</v>
      </c>
      <c r="C3" s="6">
        <v>17</v>
      </c>
      <c r="D3" s="6">
        <f>C3-0</f>
        <v>17</v>
      </c>
      <c r="E3" s="6">
        <f>3.6*D3/F3</f>
        <v>2.448</v>
      </c>
      <c r="F3" s="6">
        <v>25</v>
      </c>
      <c r="G3" s="6">
        <f>H3*D3/1000</f>
        <v>12.703865948993974</v>
      </c>
      <c r="H3" s="6">
        <f>0.0071*I3*I3*I3-0.9995*I3*I3+47.333*I3</f>
        <v>747.28623229376308</v>
      </c>
      <c r="I3" s="6">
        <f>20/D3/J3*100</f>
        <v>39.215686274509807</v>
      </c>
      <c r="J3" s="6">
        <v>3</v>
      </c>
      <c r="K3" s="6"/>
      <c r="L3" s="6">
        <f>G3+E3</f>
        <v>15.151865948993974</v>
      </c>
    </row>
    <row r="4" spans="1:12" ht="38.25" x14ac:dyDescent="0.25">
      <c r="A4" s="4">
        <v>2</v>
      </c>
      <c r="B4" s="7" t="s">
        <v>14</v>
      </c>
      <c r="C4" s="4">
        <v>31</v>
      </c>
      <c r="D4" s="4">
        <f>C4-C3</f>
        <v>14</v>
      </c>
      <c r="E4" s="4">
        <f t="shared" ref="E4" si="0">3.6*D4/F4</f>
        <v>2.016</v>
      </c>
      <c r="F4" s="4">
        <v>25</v>
      </c>
      <c r="G4" s="4">
        <f>H4</f>
        <v>52.58</v>
      </c>
      <c r="H4" s="4">
        <f>75/2+(3.6*D4/5)+5</f>
        <v>52.58</v>
      </c>
      <c r="I4" s="4"/>
      <c r="J4" s="4"/>
      <c r="K4" s="4"/>
      <c r="L4" s="8">
        <f t="shared" ref="L4" si="1">G4+E4</f>
        <v>54.595999999999997</v>
      </c>
    </row>
    <row r="5" spans="1:12" x14ac:dyDescent="0.25">
      <c r="A5" s="4">
        <v>3</v>
      </c>
      <c r="B5" s="5" t="s">
        <v>15</v>
      </c>
      <c r="C5" s="6">
        <v>38</v>
      </c>
      <c r="D5" s="6">
        <f t="shared" ref="D5" si="2">C5-C4</f>
        <v>7</v>
      </c>
      <c r="E5" s="6">
        <f>3.6*D5/F5</f>
        <v>1.008</v>
      </c>
      <c r="F5" s="6">
        <v>25</v>
      </c>
      <c r="G5" s="6">
        <f>H5</f>
        <v>5</v>
      </c>
      <c r="H5" s="6">
        <f>5</f>
        <v>5</v>
      </c>
      <c r="I5" s="6"/>
      <c r="J5" s="6"/>
      <c r="K5" s="6"/>
      <c r="L5" s="6">
        <f>G5+E5</f>
        <v>6.008</v>
      </c>
    </row>
    <row r="6" spans="1:12" ht="38.25" x14ac:dyDescent="0.25">
      <c r="A6" s="4">
        <v>4</v>
      </c>
      <c r="B6" s="7" t="s">
        <v>14</v>
      </c>
      <c r="C6" s="4">
        <v>67</v>
      </c>
      <c r="D6" s="4">
        <f>C6-C5</f>
        <v>29</v>
      </c>
      <c r="E6" s="4">
        <f t="shared" ref="E6:E10" si="3">3.6*D6/F6</f>
        <v>4.1760000000000002</v>
      </c>
      <c r="F6" s="4">
        <v>25</v>
      </c>
      <c r="G6" s="4">
        <f>H6</f>
        <v>40.880000000000003</v>
      </c>
      <c r="H6" s="4">
        <f>30/2+(3.6*D6/5)+5</f>
        <v>40.880000000000003</v>
      </c>
      <c r="I6" s="4"/>
      <c r="J6" s="4"/>
      <c r="K6" s="4"/>
      <c r="L6" s="8">
        <f t="shared" ref="L6" si="4">G6+E6</f>
        <v>45.056000000000004</v>
      </c>
    </row>
    <row r="7" spans="1:12" ht="51" x14ac:dyDescent="0.25">
      <c r="A7" s="4">
        <v>5</v>
      </c>
      <c r="B7" s="7" t="s">
        <v>16</v>
      </c>
      <c r="C7" s="4">
        <v>210</v>
      </c>
      <c r="D7" s="4">
        <f t="shared" ref="D7" si="5">C7-C6</f>
        <v>143</v>
      </c>
      <c r="E7" s="4">
        <f t="shared" si="3"/>
        <v>20.592000000000002</v>
      </c>
      <c r="F7" s="4">
        <v>25</v>
      </c>
      <c r="G7" s="6">
        <f>H7*D7/1000</f>
        <v>4.6637521003472049</v>
      </c>
      <c r="H7" s="6">
        <f>0.0071*I7*I7*I7-0.9995*I7*I7+47.333*I7</f>
        <v>32.613651051379051</v>
      </c>
      <c r="I7" s="6">
        <f>3/D7/J7*100</f>
        <v>0.69930069930069927</v>
      </c>
      <c r="J7" s="6">
        <v>3</v>
      </c>
      <c r="K7" s="6"/>
      <c r="L7" s="6">
        <f>G7+E7</f>
        <v>25.255752100347209</v>
      </c>
    </row>
    <row r="8" spans="1:12" ht="38.25" x14ac:dyDescent="0.25">
      <c r="A8" s="4">
        <v>6</v>
      </c>
      <c r="B8" s="7" t="s">
        <v>14</v>
      </c>
      <c r="C8" s="4">
        <v>225</v>
      </c>
      <c r="D8" s="4">
        <f>C8-C7</f>
        <v>15</v>
      </c>
      <c r="E8" s="4">
        <f t="shared" si="3"/>
        <v>2.16</v>
      </c>
      <c r="F8" s="4">
        <v>25</v>
      </c>
      <c r="G8" s="4">
        <f>H8</f>
        <v>30.8</v>
      </c>
      <c r="H8" s="4">
        <f>30/2+(3.6*D8/5)+5</f>
        <v>30.8</v>
      </c>
      <c r="I8" s="4"/>
      <c r="J8" s="4"/>
      <c r="K8" s="4"/>
      <c r="L8" s="8">
        <f t="shared" ref="L8" si="6">G8+E8</f>
        <v>32.96</v>
      </c>
    </row>
    <row r="9" spans="1:12" ht="51" x14ac:dyDescent="0.25">
      <c r="A9" s="4">
        <v>7</v>
      </c>
      <c r="B9" s="7" t="s">
        <v>16</v>
      </c>
      <c r="C9" s="4">
        <v>367</v>
      </c>
      <c r="D9" s="4">
        <f t="shared" ref="D9" si="7">C9-C8</f>
        <v>142</v>
      </c>
      <c r="E9" s="4">
        <f t="shared" si="3"/>
        <v>20.448</v>
      </c>
      <c r="F9" s="4">
        <v>25</v>
      </c>
      <c r="G9" s="6">
        <f>H9*D9/1000</f>
        <v>4.6632647887323948</v>
      </c>
      <c r="H9" s="6">
        <f>0.0071*I9*I9*I9-0.9995*I9*I9+47.333*I9</f>
        <v>32.839892878397144</v>
      </c>
      <c r="I9" s="6">
        <f>3/D9/J9*100</f>
        <v>0.70422535211267612</v>
      </c>
      <c r="J9" s="6">
        <v>3</v>
      </c>
      <c r="K9" s="6"/>
      <c r="L9" s="6">
        <f>G9+E9</f>
        <v>25.111264788732395</v>
      </c>
    </row>
    <row r="10" spans="1:12" ht="38.25" x14ac:dyDescent="0.25">
      <c r="A10" s="4">
        <v>8</v>
      </c>
      <c r="B10" s="7" t="s">
        <v>14</v>
      </c>
      <c r="C10" s="4">
        <v>376</v>
      </c>
      <c r="D10" s="4">
        <f>C10-C9</f>
        <v>9</v>
      </c>
      <c r="E10" s="4">
        <f t="shared" si="3"/>
        <v>1.296</v>
      </c>
      <c r="F10" s="4">
        <v>25</v>
      </c>
      <c r="G10" s="4">
        <f>H10</f>
        <v>26.48</v>
      </c>
      <c r="H10" s="4">
        <f>30/2+(3.6*D10/5)+5</f>
        <v>26.48</v>
      </c>
      <c r="I10" s="4"/>
      <c r="J10" s="4"/>
      <c r="K10" s="4"/>
      <c r="L10" s="8">
        <f t="shared" ref="L10" si="8">G10+E10</f>
        <v>27.776</v>
      </c>
    </row>
    <row r="11" spans="1:12" x14ac:dyDescent="0.25">
      <c r="A11" s="4">
        <v>9</v>
      </c>
      <c r="B11" s="5" t="s">
        <v>15</v>
      </c>
      <c r="C11" s="6">
        <v>380</v>
      </c>
      <c r="D11" s="6">
        <f>C11-C10</f>
        <v>4</v>
      </c>
      <c r="E11" s="6">
        <f>3.6*D11/F11</f>
        <v>0.57600000000000007</v>
      </c>
      <c r="F11" s="6">
        <v>25</v>
      </c>
      <c r="G11" s="6">
        <f>H11</f>
        <v>5</v>
      </c>
      <c r="H11" s="6">
        <f>5</f>
        <v>5</v>
      </c>
      <c r="I11" s="6"/>
      <c r="J11" s="6"/>
      <c r="K11" s="6"/>
      <c r="L11" s="6">
        <f>G11+E11</f>
        <v>5.5760000000000005</v>
      </c>
    </row>
    <row r="12" spans="1:12" ht="38.25" x14ac:dyDescent="0.25">
      <c r="A12" s="4">
        <v>10</v>
      </c>
      <c r="B12" s="7" t="s">
        <v>14</v>
      </c>
      <c r="C12" s="4">
        <v>390</v>
      </c>
      <c r="D12" s="4">
        <f>C12-C11</f>
        <v>10</v>
      </c>
      <c r="E12" s="4">
        <f t="shared" ref="E12:E13" si="9">3.6*D12/F12</f>
        <v>1.44</v>
      </c>
      <c r="F12" s="4">
        <v>25</v>
      </c>
      <c r="G12" s="4">
        <f>H12</f>
        <v>27.2</v>
      </c>
      <c r="H12" s="4">
        <f>30/2+(3.6*D12/5)+5</f>
        <v>27.2</v>
      </c>
      <c r="I12" s="4"/>
      <c r="J12" s="4"/>
      <c r="K12" s="4"/>
      <c r="L12" s="8">
        <f t="shared" ref="L12:L13" si="10">G12+E12</f>
        <v>28.64</v>
      </c>
    </row>
    <row r="13" spans="1:12" ht="26.25" x14ac:dyDescent="0.25">
      <c r="A13" s="4">
        <v>11</v>
      </c>
      <c r="B13" s="5" t="s">
        <v>17</v>
      </c>
      <c r="C13" s="6">
        <v>421</v>
      </c>
      <c r="D13" s="6">
        <f>C13-C12</f>
        <v>31</v>
      </c>
      <c r="E13" s="6">
        <f t="shared" si="9"/>
        <v>4.4640000000000004</v>
      </c>
      <c r="F13" s="6">
        <v>25</v>
      </c>
      <c r="G13" s="6">
        <v>25</v>
      </c>
      <c r="H13" s="6"/>
      <c r="I13" s="6"/>
      <c r="J13" s="6"/>
      <c r="K13" s="6"/>
      <c r="L13" s="6">
        <f t="shared" si="10"/>
        <v>29.463999999999999</v>
      </c>
    </row>
    <row r="14" spans="1:12" x14ac:dyDescent="0.25">
      <c r="A14" s="9"/>
      <c r="B14" s="9"/>
      <c r="C14" s="9"/>
      <c r="D14" s="9"/>
      <c r="E14" s="9"/>
      <c r="F14" s="9"/>
      <c r="G14" s="9"/>
      <c r="H14" s="9"/>
      <c r="I14" s="10" t="s">
        <v>18</v>
      </c>
      <c r="J14" s="11">
        <f>SUM(E3:E13)/60</f>
        <v>1.0104</v>
      </c>
      <c r="K14" s="10" t="s">
        <v>19</v>
      </c>
      <c r="L14" s="11">
        <f>SUM(L3:L13)/60</f>
        <v>4.92658138063456</v>
      </c>
    </row>
    <row r="15" spans="1:12" x14ac:dyDescent="0.25">
      <c r="A15" s="9"/>
      <c r="B15" s="9"/>
      <c r="C15" s="9"/>
      <c r="D15" s="9"/>
      <c r="E15" s="9"/>
      <c r="F15" s="9"/>
      <c r="G15" s="9"/>
      <c r="H15" s="9"/>
      <c r="I15" s="5"/>
      <c r="J15" s="5"/>
      <c r="K15" s="10" t="s">
        <v>20</v>
      </c>
      <c r="L15" s="12">
        <f>J14/L14</f>
        <v>0.20509150705836043</v>
      </c>
    </row>
    <row r="17" spans="1:12" ht="26.25" x14ac:dyDescent="0.25">
      <c r="A17" s="1" t="s">
        <v>1</v>
      </c>
      <c r="B17" s="1" t="s">
        <v>2</v>
      </c>
      <c r="C17" s="1" t="s">
        <v>3</v>
      </c>
      <c r="D17" s="1" t="s">
        <v>4</v>
      </c>
      <c r="E17" s="1" t="s">
        <v>5</v>
      </c>
      <c r="F17" s="2" t="s">
        <v>6</v>
      </c>
      <c r="G17" s="1" t="s">
        <v>7</v>
      </c>
      <c r="H17" s="1" t="s">
        <v>8</v>
      </c>
      <c r="I17" s="1" t="s">
        <v>9</v>
      </c>
      <c r="J17" s="1" t="s">
        <v>10</v>
      </c>
      <c r="K17" s="1" t="s">
        <v>11</v>
      </c>
      <c r="L17" s="3" t="s">
        <v>12</v>
      </c>
    </row>
    <row r="18" spans="1:12" ht="39" x14ac:dyDescent="0.25">
      <c r="A18" s="4">
        <v>1</v>
      </c>
      <c r="B18" s="5" t="s">
        <v>21</v>
      </c>
      <c r="C18" s="6">
        <v>39</v>
      </c>
      <c r="D18" s="6">
        <f>C18-0</f>
        <v>39</v>
      </c>
      <c r="E18" s="6">
        <f>3.6*D18/F18</f>
        <v>5.6160000000000005</v>
      </c>
      <c r="F18" s="6">
        <v>25</v>
      </c>
      <c r="G18" s="6">
        <f>H18*D18/1000</f>
        <v>21.548125599629866</v>
      </c>
      <c r="H18" s="6">
        <f>0.0071*I18*I18*I18-0.9995*I18*I18+47.333*I18</f>
        <v>552.51604101615044</v>
      </c>
      <c r="I18" s="6">
        <f>20/D18/J18*100</f>
        <v>17.09401709401709</v>
      </c>
      <c r="J18" s="6">
        <v>3</v>
      </c>
      <c r="K18" s="6"/>
      <c r="L18" s="6">
        <f>G18+E18</f>
        <v>27.164125599629866</v>
      </c>
    </row>
    <row r="19" spans="1:12" x14ac:dyDescent="0.25">
      <c r="A19" s="4">
        <v>2</v>
      </c>
      <c r="B19" s="7" t="s">
        <v>22</v>
      </c>
      <c r="C19" s="13">
        <v>50</v>
      </c>
      <c r="D19" s="13">
        <f>C19-C18</f>
        <v>11</v>
      </c>
      <c r="E19" s="13">
        <f>3.6*D19/F19</f>
        <v>1.5840000000000001</v>
      </c>
      <c r="F19" s="13">
        <v>25</v>
      </c>
      <c r="G19" s="13">
        <f>H19</f>
        <v>8</v>
      </c>
      <c r="H19" s="13">
        <f>6/2+5</f>
        <v>8</v>
      </c>
      <c r="I19" s="13"/>
      <c r="J19" s="13"/>
      <c r="K19" s="13"/>
      <c r="L19" s="13">
        <f t="shared" ref="L19" si="11">E19+G19</f>
        <v>9.5839999999999996</v>
      </c>
    </row>
    <row r="20" spans="1:12" ht="25.5" x14ac:dyDescent="0.25">
      <c r="A20" s="4">
        <v>3</v>
      </c>
      <c r="B20" s="7" t="s">
        <v>23</v>
      </c>
      <c r="C20" s="4">
        <v>171</v>
      </c>
      <c r="D20" s="4">
        <f>C20-C19</f>
        <v>121</v>
      </c>
      <c r="E20" s="4">
        <f t="shared" ref="E20:E24" si="12">3.6*D20/F20</f>
        <v>17.423999999999999</v>
      </c>
      <c r="F20" s="4">
        <v>25</v>
      </c>
      <c r="G20" s="6">
        <f>H20*D20/1000</f>
        <v>21.662034799535551</v>
      </c>
      <c r="H20" s="6">
        <f>0.0071*I20*I20*I20-0.9995*I20*I20+47.333*I20</f>
        <v>179.02508098789713</v>
      </c>
      <c r="I20" s="6">
        <f>15/D20/J20*100</f>
        <v>4.1322314049586781</v>
      </c>
      <c r="J20" s="6">
        <v>3</v>
      </c>
      <c r="K20" s="6"/>
      <c r="L20" s="6">
        <f>G20+E20</f>
        <v>39.086034799535554</v>
      </c>
    </row>
    <row r="21" spans="1:12" ht="38.25" x14ac:dyDescent="0.25">
      <c r="A21" s="4">
        <v>4</v>
      </c>
      <c r="B21" s="7" t="s">
        <v>24</v>
      </c>
      <c r="C21" s="4">
        <v>178</v>
      </c>
      <c r="D21" s="4">
        <f t="shared" ref="D21" si="13">C21-C20</f>
        <v>7</v>
      </c>
      <c r="E21" s="4">
        <f t="shared" si="12"/>
        <v>1.008</v>
      </c>
      <c r="F21" s="4">
        <v>25</v>
      </c>
      <c r="G21" s="4">
        <f>H21</f>
        <v>15.04</v>
      </c>
      <c r="H21" s="4">
        <f>(5+3.6*D21/5+5)</f>
        <v>15.04</v>
      </c>
      <c r="I21" s="4"/>
      <c r="J21" s="4"/>
      <c r="K21" s="4"/>
      <c r="L21" s="8">
        <f t="shared" ref="L21" si="14">G21+E21</f>
        <v>16.047999999999998</v>
      </c>
    </row>
    <row r="22" spans="1:12" ht="25.5" x14ac:dyDescent="0.25">
      <c r="A22" s="4">
        <v>5</v>
      </c>
      <c r="B22" s="7" t="s">
        <v>23</v>
      </c>
      <c r="C22" s="4">
        <v>377</v>
      </c>
      <c r="D22" s="4">
        <f>C22-C21</f>
        <v>199</v>
      </c>
      <c r="E22" s="4">
        <f t="shared" si="12"/>
        <v>28.655999999999999</v>
      </c>
      <c r="F22" s="4">
        <v>25</v>
      </c>
      <c r="G22" s="6">
        <f>H22*D22/1000</f>
        <v>22.433257783894344</v>
      </c>
      <c r="H22" s="6">
        <f>0.0071*I22*I22*I22-0.9995*I22*I22+47.333*I22</f>
        <v>112.7299386125344</v>
      </c>
      <c r="I22" s="6">
        <f>15/D22/J22*100</f>
        <v>2.5125628140703515</v>
      </c>
      <c r="J22" s="6">
        <v>3</v>
      </c>
      <c r="K22" s="6"/>
      <c r="L22" s="6">
        <f>G22+E22</f>
        <v>51.08925778389434</v>
      </c>
    </row>
    <row r="23" spans="1:12" ht="38.25" x14ac:dyDescent="0.25">
      <c r="A23" s="4">
        <v>6</v>
      </c>
      <c r="B23" s="7" t="s">
        <v>24</v>
      </c>
      <c r="C23" s="4">
        <v>382</v>
      </c>
      <c r="D23" s="4">
        <f t="shared" ref="D23" si="15">C23-C22</f>
        <v>5</v>
      </c>
      <c r="E23" s="4">
        <f t="shared" si="12"/>
        <v>0.72</v>
      </c>
      <c r="F23" s="4">
        <v>25</v>
      </c>
      <c r="G23" s="4">
        <f>H23</f>
        <v>13.6</v>
      </c>
      <c r="H23" s="4">
        <f>(5+3.6*D23/5+5)</f>
        <v>13.6</v>
      </c>
      <c r="I23" s="4"/>
      <c r="J23" s="4"/>
      <c r="K23" s="4"/>
      <c r="L23" s="8">
        <f t="shared" ref="L23:L24" si="16">G23+E23</f>
        <v>14.32</v>
      </c>
    </row>
    <row r="24" spans="1:12" ht="26.25" x14ac:dyDescent="0.25">
      <c r="A24" s="4">
        <v>7</v>
      </c>
      <c r="B24" s="5" t="s">
        <v>25</v>
      </c>
      <c r="C24" s="6">
        <v>390</v>
      </c>
      <c r="D24" s="6">
        <f>C24-C23</f>
        <v>8</v>
      </c>
      <c r="E24" s="6">
        <f t="shared" si="12"/>
        <v>1.1520000000000001</v>
      </c>
      <c r="F24" s="6">
        <v>25</v>
      </c>
      <c r="G24" s="6">
        <v>25</v>
      </c>
      <c r="H24" s="6"/>
      <c r="I24" s="6"/>
      <c r="J24" s="6"/>
      <c r="K24" s="6"/>
      <c r="L24" s="6">
        <f t="shared" si="16"/>
        <v>26.152000000000001</v>
      </c>
    </row>
    <row r="25" spans="1:12" x14ac:dyDescent="0.25">
      <c r="A25" s="9"/>
      <c r="B25" s="9"/>
      <c r="C25" s="9"/>
      <c r="D25" s="9"/>
      <c r="E25" s="9"/>
      <c r="F25" s="9"/>
      <c r="G25" s="9"/>
      <c r="H25" s="9"/>
      <c r="I25" s="10" t="s">
        <v>18</v>
      </c>
      <c r="J25" s="11">
        <f>SUM(E18:E24)/60</f>
        <v>0.93599999999999994</v>
      </c>
      <c r="K25" s="10" t="s">
        <v>19</v>
      </c>
      <c r="L25" s="11">
        <f>SUM(L18:L24)/60</f>
        <v>3.0573903030509957</v>
      </c>
    </row>
    <row r="26" spans="1:12" x14ac:dyDescent="0.25">
      <c r="A26" s="9"/>
      <c r="B26" s="9"/>
      <c r="C26" s="9"/>
      <c r="D26" s="9"/>
      <c r="E26" s="9"/>
      <c r="F26" s="9"/>
      <c r="G26" s="9"/>
      <c r="H26" s="9"/>
      <c r="I26" s="5"/>
      <c r="J26" s="5"/>
      <c r="K26" s="10" t="s">
        <v>20</v>
      </c>
      <c r="L26" s="12">
        <f>J25/L25</f>
        <v>0.30614344497199381</v>
      </c>
    </row>
    <row r="28" spans="1:12" x14ac:dyDescent="0.25">
      <c r="A28" s="14" t="s">
        <v>0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1:12" ht="26.25" x14ac:dyDescent="0.25">
      <c r="A29" s="1" t="s">
        <v>1</v>
      </c>
      <c r="B29" s="1" t="s">
        <v>2</v>
      </c>
      <c r="C29" s="1" t="s">
        <v>3</v>
      </c>
      <c r="D29" s="1" t="s">
        <v>4</v>
      </c>
      <c r="E29" s="1" t="s">
        <v>5</v>
      </c>
      <c r="F29" s="2" t="s">
        <v>6</v>
      </c>
      <c r="G29" s="1" t="s">
        <v>7</v>
      </c>
      <c r="H29" s="1" t="s">
        <v>8</v>
      </c>
      <c r="I29" s="1" t="s">
        <v>9</v>
      </c>
      <c r="J29" s="1" t="s">
        <v>10</v>
      </c>
      <c r="K29" s="1" t="s">
        <v>11</v>
      </c>
      <c r="L29" s="3" t="s">
        <v>12</v>
      </c>
    </row>
    <row r="30" spans="1:12" ht="39" x14ac:dyDescent="0.25">
      <c r="A30" s="4">
        <v>1</v>
      </c>
      <c r="B30" s="5" t="s">
        <v>26</v>
      </c>
      <c r="C30" s="6">
        <v>17</v>
      </c>
      <c r="D30" s="6">
        <f>C30-0</f>
        <v>17</v>
      </c>
      <c r="E30" s="6">
        <f>3.6*D30/F30</f>
        <v>2.448</v>
      </c>
      <c r="F30" s="6">
        <v>25</v>
      </c>
      <c r="G30" s="6">
        <f>H30*D30/1000</f>
        <v>12.703865948993974</v>
      </c>
      <c r="H30" s="6">
        <f>0.0071*I30*I30*I30-0.9995*I30*I30+47.333*I30</f>
        <v>747.28623229376308</v>
      </c>
      <c r="I30" s="6">
        <f>20/D30/J30*100</f>
        <v>39.215686274509807</v>
      </c>
      <c r="J30" s="6">
        <v>3</v>
      </c>
      <c r="K30" s="6"/>
      <c r="L30" s="6">
        <f>G30+E30</f>
        <v>15.151865948993974</v>
      </c>
    </row>
    <row r="31" spans="1:12" ht="38.25" x14ac:dyDescent="0.25">
      <c r="A31" s="4">
        <v>2</v>
      </c>
      <c r="B31" s="7" t="s">
        <v>14</v>
      </c>
      <c r="C31" s="4">
        <v>31</v>
      </c>
      <c r="D31" s="4">
        <f>C31-C30</f>
        <v>14</v>
      </c>
      <c r="E31" s="4">
        <f t="shared" ref="E31" si="17">3.6*D31/F31</f>
        <v>2.016</v>
      </c>
      <c r="F31" s="4">
        <v>25</v>
      </c>
      <c r="G31" s="4">
        <f>H31</f>
        <v>52.58</v>
      </c>
      <c r="H31" s="4">
        <f>75/2+(3.6*D31/5)+5</f>
        <v>52.58</v>
      </c>
      <c r="I31" s="4"/>
      <c r="J31" s="4"/>
      <c r="K31" s="4"/>
      <c r="L31" s="8">
        <f t="shared" ref="L31" si="18">G31+E31</f>
        <v>54.595999999999997</v>
      </c>
    </row>
    <row r="32" spans="1:12" x14ac:dyDescent="0.25">
      <c r="A32" s="4">
        <v>3</v>
      </c>
      <c r="B32" s="5" t="s">
        <v>15</v>
      </c>
      <c r="C32" s="6">
        <v>39</v>
      </c>
      <c r="D32" s="6">
        <f t="shared" ref="D32:D37" si="19">C32-C31</f>
        <v>8</v>
      </c>
      <c r="E32" s="6">
        <f>3.6*D32/F32</f>
        <v>1.1520000000000001</v>
      </c>
      <c r="F32" s="6">
        <v>25</v>
      </c>
      <c r="G32" s="6">
        <f>H32</f>
        <v>5</v>
      </c>
      <c r="H32" s="6">
        <f>5</f>
        <v>5</v>
      </c>
      <c r="I32" s="6"/>
      <c r="J32" s="6"/>
      <c r="K32" s="6"/>
      <c r="L32" s="6">
        <f>G32+E32</f>
        <v>6.1520000000000001</v>
      </c>
    </row>
    <row r="33" spans="1:12" ht="25.5" x14ac:dyDescent="0.25">
      <c r="A33" s="4">
        <v>4</v>
      </c>
      <c r="B33" s="7" t="s">
        <v>27</v>
      </c>
      <c r="C33" s="4">
        <v>208</v>
      </c>
      <c r="D33" s="4">
        <f t="shared" si="19"/>
        <v>169</v>
      </c>
      <c r="E33" s="4">
        <f t="shared" ref="E33:E35" si="20">3.6*D33/F33</f>
        <v>24.335999999999999</v>
      </c>
      <c r="F33" s="4">
        <v>25</v>
      </c>
      <c r="G33" s="4">
        <f>H33*D33/1000</f>
        <v>8.1049941906795979</v>
      </c>
      <c r="H33" s="4">
        <f>-0.0081*K33*K33*K33+0.0691*K33*K33+6.6719*K33</f>
        <v>47.958545506979874</v>
      </c>
      <c r="I33" s="4"/>
      <c r="J33" s="4"/>
      <c r="K33" s="4">
        <f>12/D33*100</f>
        <v>7.1005917159763312</v>
      </c>
      <c r="L33" s="8">
        <f t="shared" ref="L33:L35" si="21">G33+E33</f>
        <v>32.440994190679596</v>
      </c>
    </row>
    <row r="34" spans="1:12" ht="38.25" x14ac:dyDescent="0.25">
      <c r="A34" s="4">
        <v>5</v>
      </c>
      <c r="B34" s="7" t="s">
        <v>24</v>
      </c>
      <c r="C34" s="4">
        <v>221</v>
      </c>
      <c r="D34" s="4">
        <f t="shared" si="19"/>
        <v>13</v>
      </c>
      <c r="E34" s="4">
        <f t="shared" si="20"/>
        <v>1.8720000000000001</v>
      </c>
      <c r="F34" s="4">
        <v>25</v>
      </c>
      <c r="G34" s="4">
        <f>H34</f>
        <v>19.36</v>
      </c>
      <c r="H34" s="4">
        <f>(5+3.6*D34/5+5)</f>
        <v>19.36</v>
      </c>
      <c r="I34" s="4"/>
      <c r="J34" s="4"/>
      <c r="K34" s="4"/>
      <c r="L34" s="8">
        <f t="shared" si="21"/>
        <v>21.231999999999999</v>
      </c>
    </row>
    <row r="35" spans="1:12" ht="25.5" x14ac:dyDescent="0.25">
      <c r="A35" s="4">
        <v>6</v>
      </c>
      <c r="B35" s="7" t="s">
        <v>27</v>
      </c>
      <c r="C35" s="4">
        <v>299</v>
      </c>
      <c r="D35" s="4">
        <f t="shared" si="19"/>
        <v>78</v>
      </c>
      <c r="E35" s="4">
        <f t="shared" si="20"/>
        <v>11.232000000000001</v>
      </c>
      <c r="F35" s="4">
        <v>25</v>
      </c>
      <c r="G35" s="4">
        <f>H35*D35/1000</f>
        <v>6.9813805917159772</v>
      </c>
      <c r="H35" s="4">
        <f>-0.0081*K35*K35*K35+0.0691*K35*K35+6.6719*K35</f>
        <v>89.50487938097406</v>
      </c>
      <c r="I35" s="4"/>
      <c r="J35" s="4"/>
      <c r="K35" s="4">
        <f>12/D35*100</f>
        <v>15.384615384615385</v>
      </c>
      <c r="L35" s="8">
        <f t="shared" si="21"/>
        <v>18.213380591715978</v>
      </c>
    </row>
    <row r="36" spans="1:12" x14ac:dyDescent="0.25">
      <c r="A36" s="4">
        <v>7</v>
      </c>
      <c r="B36" s="5" t="s">
        <v>15</v>
      </c>
      <c r="C36" s="6">
        <v>305</v>
      </c>
      <c r="D36" s="6">
        <f t="shared" si="19"/>
        <v>6</v>
      </c>
      <c r="E36" s="6">
        <f>3.6*D36/F36</f>
        <v>0.8640000000000001</v>
      </c>
      <c r="F36" s="6">
        <v>25</v>
      </c>
      <c r="G36" s="6">
        <f>H36</f>
        <v>5</v>
      </c>
      <c r="H36" s="6">
        <f>5</f>
        <v>5</v>
      </c>
      <c r="I36" s="6"/>
      <c r="J36" s="6"/>
      <c r="K36" s="6"/>
      <c r="L36" s="6">
        <f>G36+E36</f>
        <v>5.8639999999999999</v>
      </c>
    </row>
    <row r="37" spans="1:12" ht="38.25" x14ac:dyDescent="0.25">
      <c r="A37" s="4">
        <v>8</v>
      </c>
      <c r="B37" s="7" t="s">
        <v>24</v>
      </c>
      <c r="C37" s="4">
        <v>311</v>
      </c>
      <c r="D37" s="4">
        <f t="shared" si="19"/>
        <v>6</v>
      </c>
      <c r="E37" s="4">
        <f t="shared" ref="E37:E38" si="22">3.6*D37/F37</f>
        <v>0.8640000000000001</v>
      </c>
      <c r="F37" s="4">
        <v>25</v>
      </c>
      <c r="G37" s="4">
        <f>H37</f>
        <v>14.32</v>
      </c>
      <c r="H37" s="4">
        <f>(5+3.6*D37/5+5)</f>
        <v>14.32</v>
      </c>
      <c r="I37" s="4"/>
      <c r="J37" s="4"/>
      <c r="K37" s="4"/>
      <c r="L37" s="8">
        <f t="shared" ref="L37" si="23">G37+E37</f>
        <v>15.184000000000001</v>
      </c>
    </row>
    <row r="38" spans="1:12" ht="38.25" x14ac:dyDescent="0.25">
      <c r="A38" s="4">
        <v>9</v>
      </c>
      <c r="B38" s="7" t="s">
        <v>28</v>
      </c>
      <c r="C38" s="4">
        <v>358</v>
      </c>
      <c r="D38" s="4">
        <f>C38-C37</f>
        <v>47</v>
      </c>
      <c r="E38" s="4">
        <f t="shared" si="22"/>
        <v>6.7680000000000007</v>
      </c>
      <c r="F38" s="4">
        <v>25</v>
      </c>
      <c r="G38" s="6">
        <f>H38*D38/1000</f>
        <v>21.438306111362607</v>
      </c>
      <c r="H38" s="6">
        <f>0.0071*I38*I38*I38-0.9995*I38*I38+47.333*I38</f>
        <v>456.13417258218311</v>
      </c>
      <c r="I38" s="6">
        <f>18/D38/J38*100</f>
        <v>12.76595744680851</v>
      </c>
      <c r="J38" s="6">
        <v>3</v>
      </c>
      <c r="K38" s="6"/>
      <c r="L38" s="6">
        <f>G38+E38</f>
        <v>28.206306111362608</v>
      </c>
    </row>
    <row r="39" spans="1:12" ht="38.25" x14ac:dyDescent="0.25">
      <c r="A39" s="4">
        <v>10</v>
      </c>
      <c r="B39" s="7" t="s">
        <v>29</v>
      </c>
      <c r="C39" s="4">
        <v>422</v>
      </c>
      <c r="D39" s="4">
        <f t="shared" ref="D39" si="24">C39-C38</f>
        <v>64</v>
      </c>
      <c r="E39" s="4">
        <f>3.6*D39/F39</f>
        <v>9.2160000000000011</v>
      </c>
      <c r="F39" s="4">
        <v>25</v>
      </c>
      <c r="G39" s="4">
        <f>H39</f>
        <v>71.08</v>
      </c>
      <c r="H39" s="4">
        <f>40/2+3.6*D39/5+5</f>
        <v>71.08</v>
      </c>
      <c r="I39" s="4"/>
      <c r="J39" s="4"/>
      <c r="K39" s="4"/>
      <c r="L39" s="8">
        <f>E39+G39</f>
        <v>80.295999999999992</v>
      </c>
    </row>
    <row r="40" spans="1:12" ht="38.25" x14ac:dyDescent="0.25">
      <c r="A40" s="4">
        <v>11</v>
      </c>
      <c r="B40" s="7" t="s">
        <v>28</v>
      </c>
      <c r="C40" s="4">
        <v>440</v>
      </c>
      <c r="D40" s="4">
        <f>C40-C39</f>
        <v>18</v>
      </c>
      <c r="E40" s="4">
        <f t="shared" ref="E40:E41" si="25">3.6*D40/F40</f>
        <v>2.5920000000000001</v>
      </c>
      <c r="F40" s="4">
        <v>25</v>
      </c>
      <c r="G40" s="6">
        <f>H40*D40/1000</f>
        <v>13.143133333333333</v>
      </c>
      <c r="H40" s="6">
        <f>0.0071*I40*I40*I40-0.9995*I40*I40+47.333*I40</f>
        <v>730.17407407407404</v>
      </c>
      <c r="I40" s="6">
        <f>18/D40/J40*100</f>
        <v>33.333333333333329</v>
      </c>
      <c r="J40" s="6">
        <v>3</v>
      </c>
      <c r="K40" s="6"/>
      <c r="L40" s="6">
        <f>G40+E40</f>
        <v>15.735133333333334</v>
      </c>
    </row>
    <row r="41" spans="1:12" ht="26.25" x14ac:dyDescent="0.25">
      <c r="A41" s="4">
        <v>12</v>
      </c>
      <c r="B41" s="5" t="s">
        <v>30</v>
      </c>
      <c r="C41" s="6">
        <v>450</v>
      </c>
      <c r="D41" s="6">
        <f>C41-C40</f>
        <v>10</v>
      </c>
      <c r="E41" s="6">
        <f t="shared" si="25"/>
        <v>1.44</v>
      </c>
      <c r="F41" s="6">
        <v>25</v>
      </c>
      <c r="G41" s="6">
        <v>25</v>
      </c>
      <c r="H41" s="6"/>
      <c r="I41" s="6"/>
      <c r="J41" s="6"/>
      <c r="K41" s="6"/>
      <c r="L41" s="6">
        <f t="shared" ref="L41" si="26">G41+E41</f>
        <v>26.44</v>
      </c>
    </row>
    <row r="42" spans="1:12" x14ac:dyDescent="0.25">
      <c r="A42" s="9"/>
      <c r="B42" s="9"/>
      <c r="C42" s="9"/>
      <c r="D42" s="9"/>
      <c r="E42" s="9"/>
      <c r="F42" s="9"/>
      <c r="G42" s="9"/>
      <c r="H42" s="9"/>
      <c r="I42" s="10" t="s">
        <v>18</v>
      </c>
      <c r="J42" s="11">
        <f>SUM(E30:E41)/60</f>
        <v>1.0799999999999998</v>
      </c>
      <c r="K42" s="10" t="s">
        <v>19</v>
      </c>
      <c r="L42" s="11">
        <f>SUM(L30:L41)/60</f>
        <v>5.3251946696014247</v>
      </c>
    </row>
    <row r="43" spans="1:12" x14ac:dyDescent="0.25">
      <c r="A43" s="9"/>
      <c r="B43" s="9"/>
      <c r="C43" s="9"/>
      <c r="D43" s="9"/>
      <c r="E43" s="9"/>
      <c r="F43" s="9"/>
      <c r="G43" s="9"/>
      <c r="H43" s="9"/>
      <c r="I43" s="5"/>
      <c r="J43" s="5"/>
      <c r="K43" s="10" t="s">
        <v>20</v>
      </c>
      <c r="L43" s="12">
        <f>J42/L42</f>
        <v>0.20280948716581562</v>
      </c>
    </row>
    <row r="45" spans="1:12" ht="26.25" x14ac:dyDescent="0.25">
      <c r="A45" s="1" t="s">
        <v>1</v>
      </c>
      <c r="B45" s="1" t="s">
        <v>2</v>
      </c>
      <c r="C45" s="1" t="s">
        <v>3</v>
      </c>
      <c r="D45" s="1" t="s">
        <v>4</v>
      </c>
      <c r="E45" s="1" t="s">
        <v>5</v>
      </c>
      <c r="F45" s="2" t="s">
        <v>6</v>
      </c>
      <c r="G45" s="1" t="s">
        <v>7</v>
      </c>
      <c r="H45" s="1" t="s">
        <v>8</v>
      </c>
      <c r="I45" s="1" t="s">
        <v>9</v>
      </c>
      <c r="J45" s="1" t="s">
        <v>10</v>
      </c>
      <c r="K45" s="1" t="s">
        <v>11</v>
      </c>
      <c r="L45" s="3" t="s">
        <v>12</v>
      </c>
    </row>
    <row r="46" spans="1:12" ht="39" x14ac:dyDescent="0.25">
      <c r="A46" s="4">
        <v>1</v>
      </c>
      <c r="B46" s="5" t="s">
        <v>31</v>
      </c>
      <c r="C46" s="6">
        <v>18</v>
      </c>
      <c r="D46" s="6">
        <f>C46-0</f>
        <v>18</v>
      </c>
      <c r="E46" s="6">
        <f>3.6*D46/F46</f>
        <v>2.5920000000000001</v>
      </c>
      <c r="F46" s="6">
        <v>25</v>
      </c>
      <c r="G46" s="6">
        <f>H46*D46/1000</f>
        <v>13.369233653406493</v>
      </c>
      <c r="H46" s="6">
        <f>0.0071*I46*I46*I46-0.9995*I46*I46+47.333*I46</f>
        <v>742.73520296702736</v>
      </c>
      <c r="I46" s="6">
        <f>20/D46/J46*100</f>
        <v>37.037037037037038</v>
      </c>
      <c r="J46" s="6">
        <v>3</v>
      </c>
      <c r="K46" s="6"/>
      <c r="L46" s="6">
        <f>G46+E46</f>
        <v>15.961233653406493</v>
      </c>
    </row>
    <row r="47" spans="1:12" ht="38.25" x14ac:dyDescent="0.25">
      <c r="A47" s="4">
        <v>2</v>
      </c>
      <c r="B47" s="7" t="s">
        <v>14</v>
      </c>
      <c r="C47" s="4">
        <v>32</v>
      </c>
      <c r="D47" s="4">
        <f>C47-C46</f>
        <v>14</v>
      </c>
      <c r="E47" s="4">
        <f t="shared" ref="E47:E48" si="27">3.6*D47/F47</f>
        <v>2.016</v>
      </c>
      <c r="F47" s="4">
        <v>25</v>
      </c>
      <c r="G47" s="4">
        <f>H47</f>
        <v>52.58</v>
      </c>
      <c r="H47" s="4">
        <f>75/2+(3.6*D47/5)+5</f>
        <v>52.58</v>
      </c>
      <c r="I47" s="4"/>
      <c r="J47" s="4"/>
      <c r="K47" s="4"/>
      <c r="L47" s="8">
        <f t="shared" ref="L47" si="28">G47+E47</f>
        <v>54.595999999999997</v>
      </c>
    </row>
    <row r="48" spans="1:12" ht="51" x14ac:dyDescent="0.25">
      <c r="A48" s="4">
        <v>3</v>
      </c>
      <c r="B48" s="7" t="s">
        <v>16</v>
      </c>
      <c r="C48" s="4">
        <v>179</v>
      </c>
      <c r="D48" s="4">
        <f t="shared" ref="D48:D51" si="29">C48-C47</f>
        <v>147</v>
      </c>
      <c r="E48" s="4">
        <f t="shared" si="27"/>
        <v>21.168000000000003</v>
      </c>
      <c r="F48" s="4">
        <v>25</v>
      </c>
      <c r="G48" s="6">
        <f>H48*D48/1000</f>
        <v>4.6656353695219579</v>
      </c>
      <c r="H48" s="6">
        <f>0.0071*I48*I48*I48-0.9995*I48*I48+47.333*I48</f>
        <v>31.73901611919699</v>
      </c>
      <c r="I48" s="6">
        <f>3/D48/J48*100</f>
        <v>0.68027210884353739</v>
      </c>
      <c r="J48" s="6">
        <v>3</v>
      </c>
      <c r="K48" s="6"/>
      <c r="L48" s="6">
        <f>G48+E48</f>
        <v>25.833635369521961</v>
      </c>
    </row>
    <row r="49" spans="1:12" x14ac:dyDescent="0.25">
      <c r="A49" s="4">
        <v>4</v>
      </c>
      <c r="B49" s="5" t="s">
        <v>15</v>
      </c>
      <c r="C49" s="6">
        <v>183</v>
      </c>
      <c r="D49" s="6">
        <f t="shared" si="29"/>
        <v>4</v>
      </c>
      <c r="E49" s="6">
        <f>3.6*D49/F49</f>
        <v>0.57600000000000007</v>
      </c>
      <c r="F49" s="6">
        <v>25</v>
      </c>
      <c r="G49" s="6">
        <f>H49</f>
        <v>5</v>
      </c>
      <c r="H49" s="6">
        <f>5</f>
        <v>5</v>
      </c>
      <c r="I49" s="6"/>
      <c r="J49" s="6"/>
      <c r="K49" s="6"/>
      <c r="L49" s="6">
        <f>G49+E49</f>
        <v>5.5760000000000005</v>
      </c>
    </row>
    <row r="50" spans="1:12" ht="38.25" x14ac:dyDescent="0.25">
      <c r="A50" s="4">
        <v>5</v>
      </c>
      <c r="B50" s="7" t="s">
        <v>24</v>
      </c>
      <c r="C50" s="4">
        <v>189</v>
      </c>
      <c r="D50" s="4">
        <f t="shared" si="29"/>
        <v>6</v>
      </c>
      <c r="E50" s="4">
        <f t="shared" ref="E50:E55" si="30">3.6*D50/F50</f>
        <v>0.8640000000000001</v>
      </c>
      <c r="F50" s="4">
        <v>25</v>
      </c>
      <c r="G50" s="4">
        <f>H50</f>
        <v>14.32</v>
      </c>
      <c r="H50" s="4">
        <f>(5+3.6*D50/5+5)</f>
        <v>14.32</v>
      </c>
      <c r="I50" s="4"/>
      <c r="J50" s="4"/>
      <c r="K50" s="4"/>
      <c r="L50" s="8">
        <f t="shared" ref="L50:L55" si="31">G50+E50</f>
        <v>15.184000000000001</v>
      </c>
    </row>
    <row r="51" spans="1:12" ht="38.25" x14ac:dyDescent="0.25">
      <c r="A51" s="4">
        <v>6</v>
      </c>
      <c r="B51" s="7" t="s">
        <v>32</v>
      </c>
      <c r="C51" s="4">
        <v>239</v>
      </c>
      <c r="D51" s="4">
        <f t="shared" si="29"/>
        <v>50</v>
      </c>
      <c r="E51" s="4">
        <f t="shared" si="30"/>
        <v>7.2</v>
      </c>
      <c r="F51" s="4">
        <v>25</v>
      </c>
      <c r="G51" s="4">
        <f>H51*D51/1000</f>
        <v>3.8008199999999999</v>
      </c>
      <c r="H51" s="4">
        <f>-0.0081*K51*K51*K51+0.0691*K51*K51+6.6719*K51</f>
        <v>76.01639999999999</v>
      </c>
      <c r="I51" s="4"/>
      <c r="J51" s="4"/>
      <c r="K51" s="4">
        <f>6/D51*100</f>
        <v>12</v>
      </c>
      <c r="L51" s="8">
        <f t="shared" si="31"/>
        <v>11.000820000000001</v>
      </c>
    </row>
    <row r="52" spans="1:12" ht="38.25" x14ac:dyDescent="0.25">
      <c r="A52" s="4">
        <v>7</v>
      </c>
      <c r="B52" s="7" t="s">
        <v>24</v>
      </c>
      <c r="C52" s="4">
        <v>259</v>
      </c>
      <c r="D52" s="4">
        <f>C52-C51</f>
        <v>20</v>
      </c>
      <c r="E52" s="4">
        <f t="shared" si="30"/>
        <v>2.88</v>
      </c>
      <c r="F52" s="4">
        <v>25</v>
      </c>
      <c r="G52" s="4">
        <f>H52</f>
        <v>24.4</v>
      </c>
      <c r="H52" s="4">
        <f>(5+3.6*D52/5+5)</f>
        <v>24.4</v>
      </c>
      <c r="I52" s="4"/>
      <c r="J52" s="4"/>
      <c r="K52" s="4"/>
      <c r="L52" s="8">
        <f t="shared" si="31"/>
        <v>27.279999999999998</v>
      </c>
    </row>
    <row r="53" spans="1:12" ht="38.25" x14ac:dyDescent="0.25">
      <c r="A53" s="4">
        <v>8</v>
      </c>
      <c r="B53" s="7" t="s">
        <v>32</v>
      </c>
      <c r="C53" s="4">
        <v>365</v>
      </c>
      <c r="D53" s="4">
        <f t="shared" ref="D53" si="32">C53-C52</f>
        <v>106</v>
      </c>
      <c r="E53" s="4">
        <f t="shared" si="30"/>
        <v>15.264000000000001</v>
      </c>
      <c r="F53" s="4">
        <v>25</v>
      </c>
      <c r="G53" s="4">
        <f>H53*D53/1000</f>
        <v>4.0821054681381277</v>
      </c>
      <c r="H53" s="4">
        <f>-0.0081*K53*K53*K53+0.0691*K53*K53+6.6719*K53</f>
        <v>38.510428944699321</v>
      </c>
      <c r="I53" s="4"/>
      <c r="J53" s="4"/>
      <c r="K53" s="4">
        <f>6/D53*100</f>
        <v>5.6603773584905666</v>
      </c>
      <c r="L53" s="8">
        <f t="shared" si="31"/>
        <v>19.346105468138127</v>
      </c>
    </row>
    <row r="54" spans="1:12" ht="38.25" x14ac:dyDescent="0.25">
      <c r="A54" s="4">
        <v>9</v>
      </c>
      <c r="B54" s="7" t="s">
        <v>24</v>
      </c>
      <c r="C54" s="4">
        <v>374</v>
      </c>
      <c r="D54" s="4">
        <f>C54-C53</f>
        <v>9</v>
      </c>
      <c r="E54" s="4">
        <f t="shared" si="30"/>
        <v>1.296</v>
      </c>
      <c r="F54" s="4">
        <v>25</v>
      </c>
      <c r="G54" s="4">
        <f>H54</f>
        <v>16.48</v>
      </c>
      <c r="H54" s="4">
        <f>(5+3.6*D54/5+5)</f>
        <v>16.48</v>
      </c>
      <c r="I54" s="4"/>
      <c r="J54" s="4"/>
      <c r="K54" s="4"/>
      <c r="L54" s="8">
        <f t="shared" si="31"/>
        <v>17.776</v>
      </c>
    </row>
    <row r="55" spans="1:12" ht="38.25" x14ac:dyDescent="0.25">
      <c r="A55" s="4">
        <v>10</v>
      </c>
      <c r="B55" s="7" t="s">
        <v>32</v>
      </c>
      <c r="C55" s="4">
        <v>411</v>
      </c>
      <c r="D55" s="4">
        <f t="shared" ref="D55:D59" si="33">C55-C54</f>
        <v>37</v>
      </c>
      <c r="E55" s="4">
        <f t="shared" si="30"/>
        <v>5.3280000000000003</v>
      </c>
      <c r="F55" s="4">
        <v>25</v>
      </c>
      <c r="G55" s="4">
        <f>H55*D55/1000</f>
        <v>3.3974511760409061</v>
      </c>
      <c r="H55" s="4">
        <f>-0.0081*K55*K55*K55+0.0691*K55*K55+6.6719*K55</f>
        <v>91.823004757862321</v>
      </c>
      <c r="I55" s="4"/>
      <c r="J55" s="4"/>
      <c r="K55" s="4">
        <f>6/D55*100</f>
        <v>16.216216216216218</v>
      </c>
      <c r="L55" s="8">
        <f t="shared" si="31"/>
        <v>8.7254511760409059</v>
      </c>
    </row>
    <row r="56" spans="1:12" x14ac:dyDescent="0.25">
      <c r="A56" s="4">
        <v>11</v>
      </c>
      <c r="B56" s="5" t="s">
        <v>15</v>
      </c>
      <c r="C56" s="6">
        <v>421</v>
      </c>
      <c r="D56" s="6">
        <f t="shared" si="33"/>
        <v>10</v>
      </c>
      <c r="E56" s="6">
        <f>3.6*D56/F56</f>
        <v>1.44</v>
      </c>
      <c r="F56" s="6">
        <v>25</v>
      </c>
      <c r="G56" s="6">
        <f>H56</f>
        <v>5</v>
      </c>
      <c r="H56" s="6">
        <f>5</f>
        <v>5</v>
      </c>
      <c r="I56" s="6"/>
      <c r="J56" s="6"/>
      <c r="K56" s="6"/>
      <c r="L56" s="6">
        <f>G56+E56</f>
        <v>6.4399999999999995</v>
      </c>
    </row>
    <row r="57" spans="1:12" ht="51" x14ac:dyDescent="0.25">
      <c r="A57" s="4">
        <v>12</v>
      </c>
      <c r="B57" s="7" t="s">
        <v>33</v>
      </c>
      <c r="C57" s="4">
        <v>533</v>
      </c>
      <c r="D57" s="4">
        <f t="shared" si="33"/>
        <v>112</v>
      </c>
      <c r="E57" s="4">
        <f t="shared" ref="E57" si="34">3.6*D57/F57</f>
        <v>16.128</v>
      </c>
      <c r="F57" s="4">
        <v>25</v>
      </c>
      <c r="G57" s="4">
        <f>H57*D57/1000</f>
        <v>4.085770102040815</v>
      </c>
      <c r="H57" s="4">
        <f>-0.0081*K57*K57*K57+0.0691*K57*K57+6.6719*K57</f>
        <v>36.480090196792993</v>
      </c>
      <c r="I57" s="4"/>
      <c r="J57" s="4"/>
      <c r="K57" s="4">
        <f>6/D57*100</f>
        <v>5.3571428571428568</v>
      </c>
      <c r="L57" s="8">
        <f t="shared" ref="L57" si="35">G57+E57</f>
        <v>20.213770102040815</v>
      </c>
    </row>
    <row r="58" spans="1:12" x14ac:dyDescent="0.25">
      <c r="A58" s="4">
        <v>13</v>
      </c>
      <c r="B58" s="5" t="s">
        <v>15</v>
      </c>
      <c r="C58" s="6">
        <v>538</v>
      </c>
      <c r="D58" s="6">
        <f t="shared" si="33"/>
        <v>5</v>
      </c>
      <c r="E58" s="6">
        <f>3.6*D58/F58</f>
        <v>0.72</v>
      </c>
      <c r="F58" s="6">
        <v>25</v>
      </c>
      <c r="G58" s="6">
        <f>H58</f>
        <v>5</v>
      </c>
      <c r="H58" s="6">
        <f>5</f>
        <v>5</v>
      </c>
      <c r="I58" s="6"/>
      <c r="J58" s="6"/>
      <c r="K58" s="6"/>
      <c r="L58" s="6">
        <f>G58+E58</f>
        <v>5.72</v>
      </c>
    </row>
    <row r="59" spans="1:12" ht="38.25" x14ac:dyDescent="0.25">
      <c r="A59" s="4">
        <v>14</v>
      </c>
      <c r="B59" s="7" t="s">
        <v>34</v>
      </c>
      <c r="C59" s="4">
        <v>618</v>
      </c>
      <c r="D59" s="4">
        <f t="shared" si="33"/>
        <v>80</v>
      </c>
      <c r="E59" s="4">
        <f t="shared" ref="E59:E63" si="36">3.6*D59/F59</f>
        <v>11.52</v>
      </c>
      <c r="F59" s="4">
        <v>25</v>
      </c>
      <c r="G59" s="4">
        <f>H59*D59/1000</f>
        <v>4.0407150000000005</v>
      </c>
      <c r="H59" s="4">
        <f>-0.0081*K59*K59*K59+0.0691*K59*K59+6.6719*K59</f>
        <v>50.508937500000002</v>
      </c>
      <c r="I59" s="4"/>
      <c r="J59" s="4"/>
      <c r="K59" s="4">
        <f>6/D59*100</f>
        <v>7.5</v>
      </c>
      <c r="L59" s="8">
        <f t="shared" ref="L59:L63" si="37">G59+E59</f>
        <v>15.560715</v>
      </c>
    </row>
    <row r="60" spans="1:12" ht="38.25" x14ac:dyDescent="0.25">
      <c r="A60" s="4">
        <v>15</v>
      </c>
      <c r="B60" s="7" t="s">
        <v>24</v>
      </c>
      <c r="C60" s="4">
        <v>635</v>
      </c>
      <c r="D60" s="4">
        <f>C60-C59</f>
        <v>17</v>
      </c>
      <c r="E60" s="4">
        <f t="shared" si="36"/>
        <v>2.448</v>
      </c>
      <c r="F60" s="4">
        <v>25</v>
      </c>
      <c r="G60" s="4">
        <f>H60</f>
        <v>22.240000000000002</v>
      </c>
      <c r="H60" s="4">
        <f>(5+3.6*D60/5+5)</f>
        <v>22.240000000000002</v>
      </c>
      <c r="I60" s="4"/>
      <c r="J60" s="4"/>
      <c r="K60" s="4"/>
      <c r="L60" s="8">
        <f t="shared" si="37"/>
        <v>24.688000000000002</v>
      </c>
    </row>
    <row r="61" spans="1:12" ht="38.25" x14ac:dyDescent="0.25">
      <c r="A61" s="4">
        <v>16</v>
      </c>
      <c r="B61" s="7" t="s">
        <v>34</v>
      </c>
      <c r="C61" s="4">
        <v>715</v>
      </c>
      <c r="D61" s="4">
        <f t="shared" ref="D61" si="38">C61-C60</f>
        <v>80</v>
      </c>
      <c r="E61" s="4">
        <f t="shared" si="36"/>
        <v>11.52</v>
      </c>
      <c r="F61" s="4">
        <v>25</v>
      </c>
      <c r="G61" s="4">
        <f>H61*D61/1000</f>
        <v>5.2423199999999994</v>
      </c>
      <c r="H61" s="4">
        <f>-0.0081*K61*K61*K61+0.0691*K61*K61+6.6719*K61</f>
        <v>65.528999999999996</v>
      </c>
      <c r="I61" s="4"/>
      <c r="J61" s="4"/>
      <c r="K61" s="4">
        <f>8/D61*100</f>
        <v>10</v>
      </c>
      <c r="L61" s="8">
        <f t="shared" si="37"/>
        <v>16.762319999999999</v>
      </c>
    </row>
    <row r="62" spans="1:12" ht="38.25" x14ac:dyDescent="0.25">
      <c r="A62" s="4">
        <v>17</v>
      </c>
      <c r="B62" s="7" t="s">
        <v>24</v>
      </c>
      <c r="C62" s="4">
        <v>729</v>
      </c>
      <c r="D62" s="4">
        <f>C62-C61</f>
        <v>14</v>
      </c>
      <c r="E62" s="4">
        <f t="shared" si="36"/>
        <v>2.016</v>
      </c>
      <c r="F62" s="4">
        <v>25</v>
      </c>
      <c r="G62" s="4">
        <f>H62</f>
        <v>20.079999999999998</v>
      </c>
      <c r="H62" s="4">
        <f>(5+3.6*D62/5+5)</f>
        <v>20.079999999999998</v>
      </c>
      <c r="I62" s="4"/>
      <c r="J62" s="4"/>
      <c r="K62" s="4"/>
      <c r="L62" s="8">
        <f t="shared" si="37"/>
        <v>22.095999999999997</v>
      </c>
    </row>
    <row r="63" spans="1:12" ht="38.25" x14ac:dyDescent="0.25">
      <c r="A63" s="4">
        <v>18</v>
      </c>
      <c r="B63" s="7" t="s">
        <v>34</v>
      </c>
      <c r="C63" s="4">
        <v>819</v>
      </c>
      <c r="D63" s="4">
        <f t="shared" ref="D63:D65" si="39">C63-C62</f>
        <v>90</v>
      </c>
      <c r="E63" s="4">
        <f t="shared" si="36"/>
        <v>12.96</v>
      </c>
      <c r="F63" s="4">
        <v>25</v>
      </c>
      <c r="G63" s="4">
        <f>H63*D63/1000</f>
        <v>5.3168977777777773</v>
      </c>
      <c r="H63" s="4">
        <f>-0.0081*K63*K63*K63+0.0691*K63*K63+6.6719*K63</f>
        <v>59.07664197530864</v>
      </c>
      <c r="I63" s="4"/>
      <c r="J63" s="4"/>
      <c r="K63" s="4">
        <f>8/D63*100</f>
        <v>8.8888888888888893</v>
      </c>
      <c r="L63" s="8">
        <f t="shared" si="37"/>
        <v>18.276897777777776</v>
      </c>
    </row>
    <row r="64" spans="1:12" x14ac:dyDescent="0.25">
      <c r="A64" s="4">
        <v>19</v>
      </c>
      <c r="B64" s="5" t="s">
        <v>15</v>
      </c>
      <c r="C64" s="6">
        <v>825</v>
      </c>
      <c r="D64" s="6">
        <f t="shared" si="39"/>
        <v>6</v>
      </c>
      <c r="E64" s="6">
        <f>3.6*D64/F64</f>
        <v>0.8640000000000001</v>
      </c>
      <c r="F64" s="6">
        <v>25</v>
      </c>
      <c r="G64" s="6">
        <f>H64</f>
        <v>5</v>
      </c>
      <c r="H64" s="6">
        <f>5</f>
        <v>5</v>
      </c>
      <c r="I64" s="6"/>
      <c r="J64" s="6"/>
      <c r="K64" s="6"/>
      <c r="L64" s="6">
        <f>G64+E64</f>
        <v>5.8639999999999999</v>
      </c>
    </row>
    <row r="65" spans="1:12" ht="38.25" x14ac:dyDescent="0.25">
      <c r="A65" s="4">
        <v>20</v>
      </c>
      <c r="B65" s="7" t="s">
        <v>24</v>
      </c>
      <c r="C65" s="4">
        <v>839</v>
      </c>
      <c r="D65" s="4">
        <f t="shared" si="39"/>
        <v>14</v>
      </c>
      <c r="E65" s="4">
        <f t="shared" ref="E65:E66" si="40">3.6*D65/F65</f>
        <v>2.016</v>
      </c>
      <c r="F65" s="4">
        <v>25</v>
      </c>
      <c r="G65" s="4">
        <f>H65</f>
        <v>20.079999999999998</v>
      </c>
      <c r="H65" s="4">
        <f>(5+3.6*D65/5+5)</f>
        <v>20.079999999999998</v>
      </c>
      <c r="I65" s="4"/>
      <c r="J65" s="4"/>
      <c r="K65" s="4"/>
      <c r="L65" s="8">
        <f t="shared" ref="L65:L66" si="41">G65+E65</f>
        <v>22.095999999999997</v>
      </c>
    </row>
    <row r="66" spans="1:12" ht="26.25" x14ac:dyDescent="0.25">
      <c r="A66" s="4">
        <v>21</v>
      </c>
      <c r="B66" s="5" t="s">
        <v>35</v>
      </c>
      <c r="C66" s="6">
        <v>859</v>
      </c>
      <c r="D66" s="6">
        <f>C66-C65</f>
        <v>20</v>
      </c>
      <c r="E66" s="6">
        <f t="shared" si="40"/>
        <v>2.88</v>
      </c>
      <c r="F66" s="6">
        <v>25</v>
      </c>
      <c r="G66" s="6">
        <v>25</v>
      </c>
      <c r="H66" s="6"/>
      <c r="I66" s="6"/>
      <c r="J66" s="6"/>
      <c r="K66" s="6"/>
      <c r="L66" s="6">
        <f t="shared" si="41"/>
        <v>27.88</v>
      </c>
    </row>
    <row r="67" spans="1:12" x14ac:dyDescent="0.25">
      <c r="A67" s="9"/>
      <c r="B67" s="9"/>
      <c r="C67" s="9"/>
      <c r="D67" s="9"/>
      <c r="E67" s="9"/>
      <c r="F67" s="9"/>
      <c r="G67" s="9"/>
      <c r="H67" s="9"/>
      <c r="I67" s="10" t="s">
        <v>18</v>
      </c>
      <c r="J67" s="11">
        <f>SUM(E46:E66)/60</f>
        <v>2.0616000000000003</v>
      </c>
      <c r="K67" s="10" t="s">
        <v>19</v>
      </c>
      <c r="L67" s="11">
        <f>SUM(L46:L66)/60</f>
        <v>6.4479491424487669</v>
      </c>
    </row>
    <row r="68" spans="1:12" x14ac:dyDescent="0.25">
      <c r="A68" s="9"/>
      <c r="B68" s="9"/>
      <c r="C68" s="9"/>
      <c r="D68" s="9"/>
      <c r="E68" s="9"/>
      <c r="F68" s="9"/>
      <c r="G68" s="9"/>
      <c r="H68" s="9"/>
      <c r="I68" s="5"/>
      <c r="J68" s="5"/>
      <c r="K68" s="10" t="s">
        <v>20</v>
      </c>
      <c r="L68" s="12">
        <f>J67/L67</f>
        <v>0.31972956896137322</v>
      </c>
    </row>
  </sheetData>
  <mergeCells count="2">
    <mergeCell ref="A1:L1"/>
    <mergeCell ref="A28:L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2019-09-28T13:20:24Z</dcterms:modified>
</cp:coreProperties>
</file>